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1.xml" ContentType="application/vnd.openxmlformats-officedocument.spreadsheetml.table+xml"/>
  <Override PartName="/xl/worksheets/sheet10.xml" ContentType="application/vnd.openxmlformats-officedocument.spreadsheetml.worksheet+xml"/>
  <Override PartName="/xl/tables/table2.xml" ContentType="application/vnd.openxmlformats-officedocument.spreadsheetml.table+xml"/>
  <Override PartName="/xl/worksheets/sheet11.xml" ContentType="application/vnd.openxmlformats-officedocument.spreadsheetml.worksheet+xml"/>
  <Override PartName="/xl/tables/table3.xml" ContentType="application/vnd.openxmlformats-officedocument.spreadsheetml.table+xml"/>
  <Override PartName="/xl/tables/table4.xml" ContentType="application/vnd.openxmlformats-officedocument.spreadsheetml.table+xml"/>
  <Override PartName="/xl/worksheets/sheet12.xml" ContentType="application/vnd.openxmlformats-officedocument.spreadsheetml.worksheet+xml"/>
  <Override PartName="/xl/tables/table5.xml" ContentType="application/vnd.openxmlformats-officedocument.spreadsheetml.table+xml"/>
  <Override PartName="/xl/worksheets/sheet13.xml" ContentType="application/vnd.openxmlformats-officedocument.spreadsheetml.worksheet+xml"/>
  <Override PartName="/xl/tables/table6.xml" ContentType="application/vnd.openxmlformats-officedocument.spreadsheetml.table+xml"/>
  <Override PartName="/xl/worksheets/sheet14.xml" ContentType="application/vnd.openxmlformats-officedocument.spreadsheetml.worksheet+xml"/>
  <Override PartName="/xl/tables/table7.xml" ContentType="application/vnd.openxmlformats-officedocument.spreadsheetml.table+xml"/>
  <Override PartName="/xl/worksheets/sheet15.xml" ContentType="application/vnd.openxmlformats-officedocument.spreadsheetml.worksheet+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dex" sheetId="1" state="visible" r:id="rId1"/>
    <sheet name="Report Information" sheetId="2" state="visible" r:id="rId2"/>
    <sheet name="Disclaimer &amp; Scope" sheetId="3" state="visible" r:id="rId3"/>
    <sheet name="Executive Summary" sheetId="4" state="visible" r:id="rId4"/>
    <sheet name="FTC by Rate Period &amp; Fuel Type" sheetId="5" state="visible" r:id="rId5"/>
    <sheet name="Activity by Rate Period" sheetId="6" state="visible" r:id="rId6"/>
    <sheet name="Granular Breakdown" sheetId="7" state="visible" r:id="rId7"/>
    <sheet name="Fleet Composition" sheetId="8" state="visible" r:id="rId8"/>
    <sheet name="Vehicle Register" sheetId="9" state="visible" r:id="rId9"/>
    <sheet name="Per-Vehicle Distance" sheetId="10" state="visible" r:id="rId10"/>
    <sheet name="Per-Vehicle Operating Time" sheetId="11" state="visible" r:id="rId11"/>
    <sheet name="Per-Vehicle Fuel" sheetId="12" state="visible" r:id="rId12"/>
    <sheet name="Per-Vehicle Tax Credits" sheetId="13" state="visible" r:id="rId13"/>
    <sheet name="FTC Fuel Adjustment" sheetId="14" state="visible" r:id="rId14"/>
    <sheet name="FTC Hourly Fuel Rate Calculator" sheetId="15" state="visible" r:id="rId15"/>
  </sheets>
  <definedNames>
    <definedName name="_xlnm.Print_Area" localSheetId="0">'Index'!$A$1:$C$21</definedName>
    <definedName name="_xlnm.Print_Area" localSheetId="1">'Report Information'!$A$1:$F$22</definedName>
    <definedName name="_xlnm.Print_Area" localSheetId="2">'Disclaimer &amp; Scope'!$A$1:$F$19</definedName>
    <definedName name="_xlnm.Print_Area" localSheetId="3">'Executive Summary'!$A$1:$G$29</definedName>
    <definedName name="_xlnm.Print_Area" localSheetId="4">'FTC by Rate Period &amp; Fuel Type'!$A$1:$G$35</definedName>
    <definedName name="_xlnm.Print_Area" localSheetId="5">'Activity by Rate Period'!$A$1:$F$15</definedName>
    <definedName name="_xlnm.Print_Area" localSheetId="6">'Granular Breakdown'!$A$1:$G$27</definedName>
    <definedName name="_xlnm.Print_Area" localSheetId="7">'Fleet Composition'!$A$1:$F$19</definedName>
    <definedName name="_xlnm.Print_Titles" localSheetId="8">'Vehicle Register'!$6:$6</definedName>
    <definedName name="_xlnm.Print_Area" localSheetId="8">'Vehicle Register'!$A$1:$S$14</definedName>
    <definedName name="_xlnm.Print_Titles" localSheetId="9">'Per-Vehicle Distance'!$6:$6</definedName>
    <definedName name="_xlnm.Print_Area" localSheetId="9">'Per-Vehicle Distance'!$A$1:$N$18</definedName>
    <definedName name="_xlnm.Print_Titles" localSheetId="10">'Per-Vehicle Operating Time'!$6:$6</definedName>
    <definedName name="_xlnm.Print_Area" localSheetId="10">'Per-Vehicle Operating Time'!$A$1:$W$30</definedName>
    <definedName name="_xlnm.Print_Titles" localSheetId="11">'Per-Vehicle Fuel'!$6:$6</definedName>
    <definedName name="_xlnm.Print_Area" localSheetId="11">'Per-Vehicle Fuel'!$A$1:$Y$18</definedName>
    <definedName name="_xlnm.Print_Titles" localSheetId="12">'Per-Vehicle Tax Credits'!$6:$6</definedName>
    <definedName name="_xlnm.Print_Area" localSheetId="12">'Per-Vehicle Tax Credits'!$A$1:$Q$18</definedName>
    <definedName name="_xlnm.Print_Area" localSheetId="13">'FTC Fuel Adjustment'!$A$1:$X$33</definedName>
    <definedName name="_xlnm.Print_Titles" localSheetId="14">'FTC Hourly Fuel Rate Calculator'!$17:$17</definedName>
    <definedName name="_xlnm.Print_Area" localSheetId="14">'FTC Hourly Fuel Rate Calculator'!$A$1:$AA$28</definedName>
  </definedNames>
  <calcPr calcId="124519" calcMode="auto" fullCalcOnLoad="1"/>
</workbook>
</file>

<file path=xl/styles.xml><?xml version="1.0" encoding="utf-8"?>
<styleSheet xmlns="http://schemas.openxmlformats.org/spreadsheetml/2006/main">
  <numFmts count="9">
    <numFmt numFmtId="164" formatCode="yyyy-mm-dd"/>
    <numFmt numFmtId="165" formatCode="d mmm yyyy"/>
    <numFmt numFmtId="166" formatCode="#,##0&quot; km&quot;"/>
    <numFmt numFmtId="167" formatCode="[h]&quot;h &quot;mm&quot;m&quot;"/>
    <numFmt numFmtId="168" formatCode="#,##0&quot; L&quot;"/>
    <numFmt numFmtId="169" formatCode="&quot;$&quot;#,##0.00;[Red](&quot;$&quot;#,##0.00);&quot;-&quot;"/>
    <numFmt numFmtId="170" formatCode="#,##0.00;[Red](#,##0.00);&quot;-&quot;"/>
    <numFmt numFmtId="171" formatCode="0.0000"/>
    <numFmt numFmtId="172" formatCode="#,##0;[Red](#,##0);&quot;-&quot;"/>
  </numFmts>
  <fonts count="8">
    <font>
      <name val="Calibri"/>
      <family val="2"/>
      <color theme="1"/>
      <sz val="11"/>
      <scheme val="minor"/>
    </font>
    <font>
      <name val="Calibri"/>
      <color rgb="0025334A"/>
      <sz val="11"/>
    </font>
    <font>
      <name val="Calibri"/>
      <b val="1"/>
      <color rgb="0025334A"/>
      <sz val="20"/>
    </font>
    <font>
      <name val="Calibri"/>
      <color rgb="005B687A"/>
      <sz val="10"/>
    </font>
    <font>
      <name val="Calibri"/>
      <b val="1"/>
      <color rgb="0025334A"/>
      <sz val="11"/>
    </font>
    <font>
      <name val="Calibri"/>
      <b val="1"/>
      <color rgb="00FFFFFF"/>
      <sz val="10"/>
    </font>
    <font>
      <name val="Calibri"/>
      <i val="1"/>
      <color rgb="005B687A"/>
      <sz val="10"/>
    </font>
    <font>
      <name val="Calibri"/>
      <color rgb="00244E80"/>
      <sz val="11"/>
      <u val="single"/>
    </font>
  </fonts>
  <fills count="9">
    <fill>
      <patternFill/>
    </fill>
    <fill>
      <patternFill patternType="gray125"/>
    </fill>
    <fill>
      <patternFill patternType="solid">
        <fgColor rgb="00EAF0F8"/>
      </patternFill>
    </fill>
    <fill>
      <patternFill patternType="solid">
        <fgColor rgb="00244E80"/>
      </patternFill>
    </fill>
    <fill>
      <patternFill patternType="solid">
        <fgColor rgb="00EAF1FC"/>
      </patternFill>
    </fill>
    <fill>
      <patternFill patternType="solid">
        <fgColor rgb="00F3F5F8"/>
      </patternFill>
    </fill>
    <fill>
      <patternFill patternType="solid">
        <fgColor rgb="00FBEAF1"/>
      </patternFill>
    </fill>
    <fill>
      <patternFill patternType="solid">
        <fgColor rgb="00E6F3EA"/>
      </patternFill>
    </fill>
    <fill>
      <patternFill patternType="solid">
        <fgColor rgb="00FFF1C7"/>
      </patternFill>
    </fill>
  </fills>
  <borders count="3">
    <border>
      <left/>
      <right/>
      <top/>
      <bottom/>
      <diagonal/>
    </border>
    <border>
      <bottom style="hair">
        <color rgb="00D7DFE9"/>
      </bottom>
    </border>
    <border>
      <top style="thin">
        <color rgb="00244E80"/>
      </top>
    </border>
  </borders>
  <cellStyleXfs count="1">
    <xf numFmtId="0" fontId="0" fillId="0" borderId="0"/>
  </cellStyleXfs>
  <cellXfs count="67">
    <xf numFmtId="0" fontId="0" fillId="0" borderId="0" pivotButton="0" quotePrefix="0" xfId="0"/>
    <xf numFmtId="0" fontId="2" fillId="0" borderId="0" applyAlignment="1" pivotButton="0" quotePrefix="0" xfId="0">
      <alignment horizontal="left" vertical="center" wrapText="1"/>
    </xf>
    <xf numFmtId="0" fontId="3" fillId="0" borderId="0" applyAlignment="1" pivotButton="0" quotePrefix="0" xfId="0">
      <alignment horizontal="left" vertical="center" wrapText="1"/>
    </xf>
    <xf numFmtId="0" fontId="5" fillId="3" borderId="0" applyAlignment="1" pivotButton="0" quotePrefix="0" xfId="0">
      <alignment vertical="center" wrapText="1"/>
    </xf>
    <xf numFmtId="0" fontId="7" fillId="0" borderId="1" applyAlignment="1" pivotButton="0" quotePrefix="0" xfId="0">
      <alignment vertical="center" wrapText="1"/>
    </xf>
    <xf numFmtId="0" fontId="1" fillId="0" borderId="1" applyAlignment="1" pivotButton="0" quotePrefix="0" xfId="0">
      <alignment vertical="center" wrapText="1"/>
    </xf>
    <xf numFmtId="0" fontId="7" fillId="5" borderId="1" applyAlignment="1" pivotButton="0" quotePrefix="0" xfId="0">
      <alignment vertical="center" wrapText="1"/>
    </xf>
    <xf numFmtId="0" fontId="1" fillId="5" borderId="1" applyAlignment="1" pivotButton="0" quotePrefix="0" xfId="0">
      <alignment vertical="center" wrapText="1"/>
    </xf>
    <xf numFmtId="0" fontId="6" fillId="0" borderId="0" applyAlignment="1" pivotButton="0" quotePrefix="0" xfId="0">
      <alignment horizontal="left" vertical="center" wrapText="1"/>
    </xf>
    <xf numFmtId="0" fontId="4" fillId="2" borderId="0" applyAlignment="1" pivotButton="0" quotePrefix="0" xfId="0">
      <alignment horizontal="left" vertical="center" wrapText="1"/>
    </xf>
    <xf numFmtId="0" fontId="0" fillId="2" borderId="0" pivotButton="0" quotePrefix="0" xfId="0"/>
    <xf numFmtId="0" fontId="1" fillId="0" borderId="0" applyAlignment="1" pivotButton="0" quotePrefix="0" xfId="0">
      <alignment horizontal="left" vertical="center"/>
    </xf>
    <xf numFmtId="0" fontId="1" fillId="0" borderId="0" applyAlignment="1" pivotButton="0" quotePrefix="0" xfId="0">
      <alignment horizontal="left" vertical="center" wrapText="1"/>
    </xf>
    <xf numFmtId="165" fontId="1" fillId="0" borderId="0" applyAlignment="1" pivotButton="0" quotePrefix="0" xfId="0">
      <alignment horizontal="left" vertical="center" wrapText="1"/>
    </xf>
    <xf numFmtId="0" fontId="1" fillId="2" borderId="0" applyAlignment="1" pivotButton="0" quotePrefix="0" xfId="0">
      <alignment horizontal="left" vertical="center" wrapText="1"/>
    </xf>
    <xf numFmtId="166" fontId="4" fillId="2" borderId="0" applyAlignment="1" pivotButton="0" quotePrefix="0" xfId="0">
      <alignment horizontal="right" vertical="center"/>
    </xf>
    <xf numFmtId="0" fontId="1" fillId="2" borderId="0" applyAlignment="1" pivotButton="0" quotePrefix="0" xfId="0">
      <alignment horizontal="left" vertical="center" indent="1"/>
    </xf>
    <xf numFmtId="167" fontId="4" fillId="2" borderId="0" applyAlignment="1" pivotButton="0" quotePrefix="0" xfId="0">
      <alignment horizontal="right" vertical="center"/>
    </xf>
    <xf numFmtId="168" fontId="4" fillId="2" borderId="0" applyAlignment="1" pivotButton="0" quotePrefix="0" xfId="0">
      <alignment horizontal="right" vertical="center"/>
    </xf>
    <xf numFmtId="169" fontId="4" fillId="2" borderId="0" applyAlignment="1" pivotButton="0" quotePrefix="0" xfId="0">
      <alignment horizontal="right" vertical="center"/>
    </xf>
    <xf numFmtId="0" fontId="1" fillId="4" borderId="1" applyAlignment="1" pivotButton="0" quotePrefix="0" xfId="0">
      <alignment vertical="center" wrapText="1"/>
    </xf>
    <xf numFmtId="170" fontId="1" fillId="0" borderId="1" applyAlignment="1" pivotButton="0" quotePrefix="0" xfId="0">
      <alignment horizontal="right" vertical="center"/>
    </xf>
    <xf numFmtId="10" fontId="1" fillId="0" borderId="1" applyAlignment="1" pivotButton="0" quotePrefix="0" xfId="0">
      <alignment horizontal="right" vertical="center"/>
    </xf>
    <xf numFmtId="171" fontId="1" fillId="0" borderId="1" applyAlignment="1" pivotButton="0" quotePrefix="0" xfId="0">
      <alignment horizontal="right" vertical="center"/>
    </xf>
    <xf numFmtId="169" fontId="1" fillId="0" borderId="1" applyAlignment="1" pivotButton="0" quotePrefix="0" xfId="0">
      <alignment horizontal="right" vertical="center"/>
    </xf>
    <xf numFmtId="0" fontId="1" fillId="6" borderId="1" applyAlignment="1" pivotButton="0" quotePrefix="0" xfId="0">
      <alignment vertical="center" wrapText="1"/>
    </xf>
    <xf numFmtId="170" fontId="1" fillId="5" borderId="1" applyAlignment="1" pivotButton="0" quotePrefix="0" xfId="0">
      <alignment horizontal="right" vertical="center"/>
    </xf>
    <xf numFmtId="10" fontId="1" fillId="5" borderId="1" applyAlignment="1" pivotButton="0" quotePrefix="0" xfId="0">
      <alignment horizontal="right" vertical="center"/>
    </xf>
    <xf numFmtId="171" fontId="1" fillId="5" borderId="1" applyAlignment="1" pivotButton="0" quotePrefix="0" xfId="0">
      <alignment horizontal="right" vertical="center"/>
    </xf>
    <xf numFmtId="169" fontId="1" fillId="5" borderId="1" applyAlignment="1" pivotButton="0" quotePrefix="0" xfId="0">
      <alignment horizontal="right" vertical="center"/>
    </xf>
    <xf numFmtId="0" fontId="1" fillId="7" borderId="1" applyAlignment="1" pivotButton="0" quotePrefix="0" xfId="0">
      <alignment vertical="center" wrapText="1"/>
    </xf>
    <xf numFmtId="0" fontId="4" fillId="2" borderId="2" applyAlignment="1" pivotButton="0" quotePrefix="0" xfId="0">
      <alignment horizontal="left" vertical="center"/>
    </xf>
    <xf numFmtId="170" fontId="4" fillId="2" borderId="2" applyAlignment="1" pivotButton="0" quotePrefix="0" xfId="0">
      <alignment horizontal="right" vertical="center"/>
    </xf>
    <xf numFmtId="10" fontId="4" fillId="2" borderId="2" applyAlignment="1" pivotButton="0" quotePrefix="0" xfId="0">
      <alignment horizontal="right" vertical="center"/>
    </xf>
    <xf numFmtId="171" fontId="4" fillId="2" borderId="2" applyAlignment="1" pivotButton="0" quotePrefix="0" xfId="0">
      <alignment horizontal="left" vertical="center"/>
    </xf>
    <xf numFmtId="169" fontId="4" fillId="2" borderId="2" applyAlignment="1" pivotButton="0" quotePrefix="0" xfId="0">
      <alignment horizontal="right" vertical="center"/>
    </xf>
    <xf numFmtId="167" fontId="1" fillId="0" borderId="1" applyAlignment="1" pivotButton="0" quotePrefix="0" xfId="0">
      <alignment horizontal="right" vertical="center"/>
    </xf>
    <xf numFmtId="167" fontId="1" fillId="5" borderId="1" applyAlignment="1" pivotButton="0" quotePrefix="0" xfId="0">
      <alignment horizontal="right" vertical="center"/>
    </xf>
    <xf numFmtId="167" fontId="4" fillId="2" borderId="2" applyAlignment="1" pivotButton="0" quotePrefix="0" xfId="0">
      <alignment horizontal="right" vertical="center"/>
    </xf>
    <xf numFmtId="165" fontId="1" fillId="0" borderId="1" applyAlignment="1" pivotButton="0" quotePrefix="0" xfId="0">
      <alignment horizontal="right" vertical="center"/>
    </xf>
    <xf numFmtId="172" fontId="1" fillId="0" borderId="1" applyAlignment="1" pivotButton="0" quotePrefix="0" xfId="0">
      <alignment horizontal="right" vertical="center"/>
    </xf>
    <xf numFmtId="170" fontId="1" fillId="5" borderId="1" applyAlignment="1" pivotButton="0" quotePrefix="0" xfId="0">
      <alignment horizontal="left" vertical="center"/>
    </xf>
    <xf numFmtId="10" fontId="1" fillId="5" borderId="1" applyAlignment="1" pivotButton="0" quotePrefix="0" xfId="0">
      <alignment horizontal="left" vertical="center"/>
    </xf>
    <xf numFmtId="170" fontId="1" fillId="0" borderId="1" applyAlignment="1" pivotButton="0" quotePrefix="0" xfId="0">
      <alignment horizontal="left" vertical="center"/>
    </xf>
    <xf numFmtId="10" fontId="1" fillId="0" borderId="1" applyAlignment="1" pivotButton="0" quotePrefix="0" xfId="0">
      <alignment horizontal="left" vertical="center"/>
    </xf>
    <xf numFmtId="169" fontId="1" fillId="0" borderId="0" applyAlignment="1" pivotButton="0" quotePrefix="0" xfId="0">
      <alignment horizontal="right" vertical="center"/>
    </xf>
    <xf numFmtId="10" fontId="1" fillId="0" borderId="0" applyAlignment="1" pivotButton="0" quotePrefix="0" xfId="0">
      <alignment horizontal="right" vertical="center"/>
    </xf>
    <xf numFmtId="172" fontId="1" fillId="5" borderId="1" applyAlignment="1" pivotButton="0" quotePrefix="0" xfId="0">
      <alignment horizontal="right" vertical="center"/>
    </xf>
    <xf numFmtId="172" fontId="4" fillId="2" borderId="2" applyAlignment="1" pivotButton="0" quotePrefix="0" xfId="0">
      <alignment horizontal="right" vertical="center"/>
    </xf>
    <xf numFmtId="49" fontId="1" fillId="0" borderId="1" applyAlignment="1" pivotButton="0" quotePrefix="0" xfId="0">
      <alignment vertical="center" wrapText="1"/>
    </xf>
    <xf numFmtId="0" fontId="1" fillId="0" borderId="1" applyAlignment="1" pivotButton="0" quotePrefix="0" xfId="0">
      <alignment horizontal="left" vertical="center"/>
    </xf>
    <xf numFmtId="49" fontId="1" fillId="5" borderId="1" applyAlignment="1" pivotButton="0" quotePrefix="0" xfId="0">
      <alignment vertical="center" wrapText="1"/>
    </xf>
    <xf numFmtId="0" fontId="1" fillId="5" borderId="1" applyAlignment="1" pivotButton="0" quotePrefix="0" xfId="0">
      <alignment horizontal="left" vertical="center"/>
    </xf>
    <xf numFmtId="172" fontId="1" fillId="0" borderId="1" applyAlignment="1" pivotButton="0" quotePrefix="0" xfId="0">
      <alignment horizontal="left" vertical="center"/>
    </xf>
    <xf numFmtId="172" fontId="1" fillId="5" borderId="1" applyAlignment="1" pivotButton="0" quotePrefix="0" xfId="0">
      <alignment horizontal="left" vertical="center"/>
    </xf>
    <xf numFmtId="49" fontId="4" fillId="2" borderId="2" applyAlignment="1" pivotButton="0" quotePrefix="0" xfId="0">
      <alignment horizontal="left" vertical="center"/>
    </xf>
    <xf numFmtId="172" fontId="4" fillId="2" borderId="2" applyAlignment="1" pivotButton="0" quotePrefix="0" xfId="0">
      <alignment horizontal="left" vertical="center"/>
    </xf>
    <xf numFmtId="0" fontId="1" fillId="0" borderId="0" applyAlignment="1" pivotButton="0" quotePrefix="0" xfId="0">
      <alignment horizontal="right" vertical="center"/>
    </xf>
    <xf numFmtId="165" fontId="1" fillId="5" borderId="1" applyAlignment="1" pivotButton="0" quotePrefix="0" xfId="0">
      <alignment horizontal="right" vertical="center"/>
    </xf>
    <xf numFmtId="170" fontId="1" fillId="8" borderId="0" applyAlignment="1" pivotButton="0" quotePrefix="0" xfId="0">
      <alignment horizontal="right" vertical="center"/>
    </xf>
    <xf numFmtId="170" fontId="1" fillId="0" borderId="0" applyAlignment="1" pivotButton="0" quotePrefix="0" xfId="0">
      <alignment horizontal="right" vertical="center"/>
    </xf>
    <xf numFmtId="49" fontId="1" fillId="0" borderId="1" applyAlignment="1" pivotButton="0" quotePrefix="0" xfId="0">
      <alignment horizontal="left" vertical="center"/>
    </xf>
    <xf numFmtId="170" fontId="1" fillId="8" borderId="1" applyAlignment="1" pivotButton="0" quotePrefix="0" xfId="0">
      <alignment horizontal="right" vertical="center"/>
    </xf>
    <xf numFmtId="49" fontId="1" fillId="5" borderId="1" applyAlignment="1" pivotButton="0" quotePrefix="0" xfId="0">
      <alignment horizontal="left" vertical="center"/>
    </xf>
    <xf numFmtId="0" fontId="1" fillId="0" borderId="1" applyAlignment="1" pivotButton="0" quotePrefix="0" xfId="0">
      <alignment horizontal="right" vertical="center"/>
    </xf>
    <xf numFmtId="0" fontId="1" fillId="5" borderId="1" applyAlignment="1" pivotButton="0" quotePrefix="0" xfId="0">
      <alignment horizontal="right" vertical="center"/>
    </xf>
    <xf numFmtId="165" fontId="4" fillId="2" borderId="2"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2</col>
      <colOff>38100</colOff>
      <row>0</row>
      <rowOff>76200</rowOff>
    </from>
    <ext cx="1428750" cy="238831"/>
    <pic>
      <nvPicPr>
        <cNvPr id="1" name="Image 1" descr="Picture"/>
        <cNvPicPr/>
      </nvPicPr>
      <blipFill>
        <a:blip cstate="print" r:embed="rId1"/>
        <a:stretch>
          <a:fillRect/>
        </a:stretch>
      </blipFill>
      <spPr>
        <a:prstGeom prst="rect"/>
      </spPr>
    </pic>
    <clientData/>
  </oneCellAnchor>
</wsDr>
</file>

<file path=xl/tables/table1.xml><?xml version="1.0" encoding="utf-8"?>
<table xmlns="http://schemas.openxmlformats.org/spreadsheetml/2006/main" id="1" name="VehicleRegister" displayName="VehicleRegister" ref="A6:S14" headerRowCount="1">
  <autoFilter ref="A6:S14"/>
  <tableColumns count="19">
    <tableColumn id="1" name="Registration"/>
    <tableColumn id="2" name="Device ID"/>
    <tableColumn id="3" name="Vehicle ID"/>
    <tableColumn id="4" name="Make"/>
    <tableColumn id="5" name="Model"/>
    <tableColumn id="6" name="Category"/>
    <tableColumn id="7" name="Description"/>
    <tableColumn id="8" name="Fuel type"/>
    <tableColumn id="9" name="On public roads FTC eligible"/>
    <tableColumn id="10" name="Fleet class"/>
    <tableColumn id="11" name="Auxiliary fuel use"/>
    <tableColumn id="12" name="Auxiliary method"/>
    <tableColumn id="13" name="Auxiliary fuel %"/>
    <tableColumn id="14" name="Hourly driving rates enabled"/>
    <tableColumn id="15" name="On public roads driving (L/h)"/>
    <tableColumn id="16" name="Off public roads driving (L/h)"/>
    <tableColumn id="17" name="Reference driving (L/100 km)"/>
    <tableColumn id="18" name="Reference idling (L/h)"/>
    <tableColumn id="19" name="Auxiliary fuel rate (L/h)"/>
  </tableColumns>
  <tableStyleInfo name="TableStyleMedium2" showRowStripes="1"/>
</table>
</file>

<file path=xl/tables/table2.xml><?xml version="1.0" encoding="utf-8"?>
<table xmlns="http://schemas.openxmlformats.org/spreadsheetml/2006/main" id="2" name="Vehicles_distance" displayName="Vehicles_distance" ref="A6:N13" headerRowCount="1">
  <autoFilter ref="A6:N13"/>
  <tableColumns count="14">
    <tableColumn id="1" name="Registration"/>
    <tableColumn id="2" name="Device ID"/>
    <tableColumn id="3" name="Make"/>
    <tableColumn id="4" name="Model"/>
    <tableColumn id="5" name="Category"/>
    <tableColumn id="6" name="Fleet class"/>
    <tableColumn id="7" name="On public roads (km)"/>
    <tableColumn id="8" name="Off public roads (km)"/>
    <tableColumn id="9" name="Auxiliary (km)"/>
    <tableColumn id="10" name="Total (km)"/>
    <tableColumn id="11" name="Vehicle ID"/>
    <tableColumn id="12" name="Description"/>
    <tableColumn id="13" name="On public roads distance (%)"/>
    <tableColumn id="14" name="Off public roads distance (%)"/>
  </tableColumns>
  <tableStyleInfo name="TableStyleMedium2" showRowStripes="1"/>
</table>
</file>

<file path=xl/tables/table3.xml><?xml version="1.0" encoding="utf-8"?>
<table xmlns="http://schemas.openxmlformats.org/spreadsheetml/2006/main" id="3" name="Vehicles_time" displayName="Vehicles_time" ref="A6:V13" headerRowCount="1">
  <autoFilter ref="A6:V13"/>
  <tableColumns count="22">
    <tableColumn id="1" name="Registration"/>
    <tableColumn id="2" name="Device ID"/>
    <tableColumn id="3" name="Make"/>
    <tableColumn id="4" name="Model"/>
    <tableColumn id="5" name="Category"/>
    <tableColumn id="6" name="Fleet class"/>
    <tableColumn id="7" name="On public roads (h:mm)"/>
    <tableColumn id="8" name="Off public roads (h:mm)"/>
    <tableColumn id="9" name="Auxiliary (h:mm)"/>
    <tableColumn id="10" name="Total (h:mm)"/>
    <tableColumn id="11" name="Vehicle ID"/>
    <tableColumn id="12" name="Description"/>
    <tableColumn id="13" name="Active days"/>
    <tableColumn id="14" name="On public roads driving (h:mm)"/>
    <tableColumn id="15" name="On public roads idling (h:mm)"/>
    <tableColumn id="16" name="Off public roads driving (h:mm)"/>
    <tableColumn id="17" name="Off public roads idling (h:mm)"/>
    <tableColumn id="18" name="On public roads driving (%)"/>
    <tableColumn id="19" name="On public roads idling (%)"/>
    <tableColumn id="20" name="Off public roads driving (%)"/>
    <tableColumn id="21" name="Off public roads idling (%)"/>
    <tableColumn id="22" name="Auxiliary (%)"/>
  </tableColumns>
  <tableStyleInfo name="TableStyleMedium2" showRowStripes="1"/>
</table>
</file>

<file path=xl/tables/table4.xml><?xml version="1.0" encoding="utf-8"?>
<table xmlns="http://schemas.openxmlformats.org/spreadsheetml/2006/main" id="4" name="MonthlyActivity" displayName="MonthlyActivity" ref="A23:J30" headerRowCount="1">
  <autoFilter ref="A23:J30"/>
  <tableColumns count="10">
    <tableColumn id="1" name="Month ending"/>
    <tableColumn id="2" name="Device ID"/>
    <tableColumn id="3" name="Registration"/>
    <tableColumn id="4" name="On public roads driving (h)"/>
    <tableColumn id="5" name="On public roads idling (h)"/>
    <tableColumn id="6" name="Off public roads driving (h)"/>
    <tableColumn id="7" name="Off public roads idling (h)"/>
    <tableColumn id="8" name="Auxiliary (h)"/>
    <tableColumn id="9" name="Total driving (h)"/>
    <tableColumn id="10" name="Total idling (h)"/>
  </tableColumns>
  <tableStyleInfo name="TableStyleMedium2" showRowStripes="1"/>
</table>
</file>

<file path=xl/tables/table5.xml><?xml version="1.0" encoding="utf-8"?>
<table xmlns="http://schemas.openxmlformats.org/spreadsheetml/2006/main" id="5" name="Vehicles_fuel" displayName="Vehicles_fuel" ref="A6:Y13" headerRowCount="1">
  <autoFilter ref="A6:Y13"/>
  <tableColumns count="25">
    <tableColumn id="1" name="Registration"/>
    <tableColumn id="2" name="Device ID"/>
    <tableColumn id="3" name="Make"/>
    <tableColumn id="4" name="Model"/>
    <tableColumn id="5" name="Category"/>
    <tableColumn id="6" name="Fleet class"/>
    <tableColumn id="7" name="On public roads (L)"/>
    <tableColumn id="8" name="Off public roads (L)"/>
    <tableColumn id="9" name="Auxiliary (L)"/>
    <tableColumn id="10" name="Total (L)"/>
    <tableColumn id="11" name="Vehicle ID"/>
    <tableColumn id="12" name="Description"/>
    <tableColumn id="13" name="Fuel type"/>
    <tableColumn id="14" name="On public roads driving (L)"/>
    <tableColumn id="15" name="On public roads idling (L)"/>
    <tableColumn id="16" name="Off public roads driving (L)"/>
    <tableColumn id="17" name="Off public roads idling (L)"/>
    <tableColumn id="18" name="On public roads eligible (L)"/>
    <tableColumn id="19" name="On public roads driving (%)"/>
    <tableColumn id="20" name="On public roads idling (%)"/>
    <tableColumn id="21" name="Off public roads driving (%)"/>
    <tableColumn id="22" name="Off public roads idling (%)"/>
    <tableColumn id="23" name="Auxiliary (%)"/>
    <tableColumn id="24" name="On public roads driving eligible (%)"/>
    <tableColumn id="25" name="On public roads idling eligible (%)"/>
  </tableColumns>
  <tableStyleInfo name="TableStyleMedium2" showRowStripes="1"/>
</table>
</file>

<file path=xl/tables/table6.xml><?xml version="1.0" encoding="utf-8"?>
<table xmlns="http://schemas.openxmlformats.org/spreadsheetml/2006/main" id="6" name="Vehicles_ftc" displayName="Vehicles_ftc" ref="A6:Q13" headerRowCount="1">
  <autoFilter ref="A6:Q13"/>
  <tableColumns count="17">
    <tableColumn id="1" name="Registration"/>
    <tableColumn id="2" name="Device ID"/>
    <tableColumn id="3" name="Make"/>
    <tableColumn id="4" name="Model"/>
    <tableColumn id="5" name="Category"/>
    <tableColumn id="6" name="Fleet class"/>
    <tableColumn id="7" name="On public roads ($)"/>
    <tableColumn id="8" name="Off public roads ($)"/>
    <tableColumn id="9" name="Auxiliary ($)"/>
    <tableColumn id="10" name="Total ($)"/>
    <tableColumn id="11" name="Vehicle ID"/>
    <tableColumn id="12" name="Description"/>
    <tableColumn id="13" name="Fuel type"/>
    <tableColumn id="14" name="On public roads driving ($)"/>
    <tableColumn id="15" name="On public roads idling ($)"/>
    <tableColumn id="16" name="Off public roads driving ($)"/>
    <tableColumn id="17" name="Off public roads idling ($)"/>
  </tableColumns>
  <tableStyleInfo name="TableStyleMedium2" showRowStripes="1"/>
</table>
</file>

<file path=xl/tables/table7.xml><?xml version="1.0" encoding="utf-8"?>
<table xmlns="http://schemas.openxmlformats.org/spreadsheetml/2006/main" id="7" name="FuelAdjustment" displayName="FuelAdjustment" ref="A20:U27" headerRowCount="1">
  <autoFilter ref="A20:U27"/>
  <tableColumns count="21">
    <tableColumn id="1" name="Registration"/>
    <tableColumn id="2" name="Device ID"/>
    <tableColumn id="3" name="Description"/>
    <tableColumn id="4" name="On public roads share of fuel (%)"/>
    <tableColumn id="5" name="Off public roads share of fuel (%)"/>
    <tableColumn id="6" name="Estimated Fuel (L)"/>
    <tableColumn id="7" name="Actual fuel (L)"/>
    <tableColumn id="8" name="Fuel multiplier"/>
    <tableColumn id="9" name="Reported FTC ($)"/>
    <tableColumn id="10" name="Adjusted FTC ($)"/>
    <tableColumn id="11" name="On public roads driving eligible (%)"/>
    <tableColumn id="12" name="On public roads idling eligible (%)"/>
    <tableColumn id="13" name="Off public roads driving (%)"/>
    <tableColumn id="14" name="Off public roads idling (%)"/>
    <tableColumn id="15" name="Auxiliary (%)"/>
    <tableColumn id="16" name="Adjusted on public roads eligible (L)"/>
    <tableColumn id="17" name="Adjusted off public roads (L)"/>
    <tableColumn id="18" name="Adjusted auxiliary (L)"/>
    <tableColumn id="19" name="Adjusted on public roads FTC ($)"/>
    <tableColumn id="20" name="Adjusted off public roads FTC ($)"/>
    <tableColumn id="21" name="Adjusted auxiliary FTC ($)"/>
  </tableColumns>
  <tableStyleInfo name="TableStyleMedium2" showRowStripes="1"/>
</table>
</file>

<file path=xl/tables/table8.xml><?xml version="1.0" encoding="utf-8"?>
<table xmlns="http://schemas.openxmlformats.org/spreadsheetml/2006/main" id="8" name="HourlyCalculator" displayName="HourlyCalculator" ref="A17:AA24" headerRowCount="1">
  <autoFilter ref="A17:AA24"/>
  <tableColumns count="27">
    <tableColumn id="1" name="Registration"/>
    <tableColumn id="2" name="Device ID"/>
    <tableColumn id="3" name="Month ending"/>
    <tableColumn id="4" name="Fuel type"/>
    <tableColumn id="5" name="On public roads FTC eligible"/>
    <tableColumn id="6" name="On public roads driving (h)"/>
    <tableColumn id="7" name="On public roads idling (h)"/>
    <tableColumn id="8" name="Off public roads driving (h)"/>
    <tableColumn id="9" name="Off public roads idling (h)"/>
    <tableColumn id="10" name="Auxiliary time (h)"/>
    <tableColumn id="11" name="On public roads FTC (¢/L)"/>
    <tableColumn id="12" name="Other FTC (¢/L)"/>
    <tableColumn id="13" name="On public roads fuel (L)"/>
    <tableColumn id="14" name="Off public roads fuel (L)"/>
    <tableColumn id="15" name="Auxiliary fuel (L)"/>
    <tableColumn id="16" name="Total fuel (L)"/>
    <tableColumn id="17" name="On public roads FTC ($)"/>
    <tableColumn id="18" name="Off public roads FTC ($)"/>
    <tableColumn id="19" name="Auxiliary FTC ($)"/>
    <tableColumn id="20" name="Total FTC ($)"/>
    <tableColumn id="21" name="On public roads driving fuel (L)"/>
    <tableColumn id="22" name="On public roads idling fuel (L)"/>
    <tableColumn id="23" name="Off public roads driving fuel (L)"/>
    <tableColumn id="24" name="Off public roads idling fuel (L)"/>
    <tableColumn id="25" name="On public roads share of fuel (%)"/>
    <tableColumn id="26" name="Off public roads share of fuel (%)"/>
    <tableColumn id="27" name="Auxiliary share of fuel (%)"/>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9.xml.rels><Relationships xmlns="http://schemas.openxmlformats.org/package/2006/relationships"><Relationship Type="http://schemas.openxmlformats.org/officeDocument/2006/relationships/table" Target="/xl/tables/table1.xml" Id="rId1" /></Relationships>
</file>

<file path=xl/worksheets/_rels/sheet10.xml.rels><Relationships xmlns="http://schemas.openxmlformats.org/package/2006/relationships"><Relationship Type="http://schemas.openxmlformats.org/officeDocument/2006/relationships/table" Target="/xl/tables/table2.xml" Id="rId1" /></Relationships>
</file>

<file path=xl/worksheets/_rels/sheet11.xml.rels><Relationships xmlns="http://schemas.openxmlformats.org/package/2006/relationships"><Relationship Type="http://schemas.openxmlformats.org/officeDocument/2006/relationships/table" Target="/xl/tables/table3.xml" Id="rId1" /><Relationship Type="http://schemas.openxmlformats.org/officeDocument/2006/relationships/table" Target="/xl/tables/table4.xml" Id="rId2" /></Relationships>
</file>

<file path=xl/worksheets/_rels/sheet12.xml.rels><Relationships xmlns="http://schemas.openxmlformats.org/package/2006/relationships"><Relationship Type="http://schemas.openxmlformats.org/officeDocument/2006/relationships/table" Target="/xl/tables/table5.xml" Id="rId1" /></Relationships>
</file>

<file path=xl/worksheets/_rels/sheet13.xml.rels><Relationships xmlns="http://schemas.openxmlformats.org/package/2006/relationships"><Relationship Type="http://schemas.openxmlformats.org/officeDocument/2006/relationships/table" Target="/xl/tables/table6.xml" Id="rId1" /></Relationships>
</file>

<file path=xl/worksheets/_rels/sheet14.xml.rels><Relationships xmlns="http://schemas.openxmlformats.org/package/2006/relationships"><Relationship Type="http://schemas.openxmlformats.org/officeDocument/2006/relationships/table" Target="/xl/tables/table7.xml" Id="rId1" /></Relationships>
</file>

<file path=xl/worksheets/_rels/sheet15.xml.rels><Relationships xmlns="http://schemas.openxmlformats.org/package/2006/relationships"><Relationship Type="http://schemas.openxmlformats.org/officeDocument/2006/relationships/table" Target="/xl/tables/table8.xml" Id="rId1" /></Relationships>
</file>

<file path=xl/worksheets/sheet1.xml><?xml version="1.0" encoding="utf-8"?>
<worksheet xmlns="http://schemas.openxmlformats.org/spreadsheetml/2006/main">
  <sheetPr>
    <outlinePr summaryBelow="1" summaryRight="1"/>
    <pageSetUpPr fitToPage="1"/>
  </sheetPr>
  <dimension ref="A1:C21"/>
  <sheetViews>
    <sheetView showGridLines="0" zoomScale="90" workbookViewId="0">
      <selection activeCell="A1" sqref="A1"/>
    </sheetView>
  </sheetViews>
  <sheetFormatPr baseColWidth="8" defaultRowHeight="23"/>
  <cols>
    <col width="40" customWidth="1" min="1" max="1"/>
    <col width="80" customWidth="1" min="2" max="2"/>
    <col width="25" customWidth="1" min="3" max="3"/>
  </cols>
  <sheetData>
    <row r="1" ht="34" customHeight="1">
      <c r="A1" s="1" t="inlineStr">
        <is>
          <t>Index</t>
        </is>
      </c>
    </row>
    <row r="2" ht="25" customHeight="1">
      <c r="A2" s="2" t="inlineStr">
        <is>
          <t>My Fleet Co - December 2025</t>
        </is>
      </c>
    </row>
    <row r="3" ht="34" customHeight="1">
      <c r="A3" s="2" t="inlineStr">
        <is>
          <t>Select a sheet name to open it.</t>
        </is>
      </c>
    </row>
    <row r="5" ht="42" customHeight="1">
      <c r="A5" s="3" t="inlineStr">
        <is>
          <t>Sheet</t>
        </is>
      </c>
      <c r="B5" s="3" t="inlineStr">
        <is>
          <t>Contents</t>
        </is>
      </c>
      <c r="C5" s="3" t="inlineStr">
        <is>
          <t>PDF counterpart</t>
        </is>
      </c>
    </row>
    <row r="6" ht="28" customHeight="1">
      <c r="A6" s="4" t="inlineStr">
        <is>
          <t>Report Information</t>
        </is>
      </c>
      <c r="B6" s="5" t="inlineStr">
        <is>
          <t>Client, period, source context and contact details</t>
        </is>
      </c>
      <c r="C6" s="5" t="inlineStr">
        <is>
          <t>Covers</t>
        </is>
      </c>
    </row>
    <row r="7" ht="28" customHeight="1">
      <c r="A7" s="6" t="inlineStr">
        <is>
          <t>Disclaimer &amp; Scope</t>
        </is>
      </c>
      <c r="B7" s="7" t="inlineStr">
        <is>
          <t>V3 report disclaimer, scope and methodology</t>
        </is>
      </c>
      <c r="C7" s="7" t="inlineStr">
        <is>
          <t>Disclaimer &amp; scope</t>
        </is>
      </c>
    </row>
    <row r="8" ht="28" customHeight="1">
      <c r="A8" s="4" t="inlineStr">
        <is>
          <t>Executive Summary</t>
        </is>
      </c>
      <c r="B8" s="5" t="inlineStr">
        <is>
          <t>Headline values, FTC summary, distance and time</t>
        </is>
      </c>
      <c r="C8" s="5" t="inlineStr">
        <is>
          <t>Executive summary</t>
        </is>
      </c>
    </row>
    <row r="9" ht="28" customHeight="1">
      <c r="A9" s="6" t="inlineStr">
        <is>
          <t>FTC by Rate Period &amp; Fuel Type</t>
        </is>
      </c>
      <c r="B9" s="7" t="inlineStr">
        <is>
          <t>Rate timeline, period tables, driving/idling detail and combined totals</t>
        </is>
      </c>
      <c r="C9" s="7" t="inlineStr">
        <is>
          <t>Rate periods</t>
        </is>
      </c>
    </row>
    <row r="10" ht="28" customHeight="1">
      <c r="A10" s="4" t="inlineStr">
        <is>
          <t>Activity by Rate Period</t>
        </is>
      </c>
      <c r="B10" s="5" t="inlineStr">
        <is>
          <t>Distance and operating time for each rate period</t>
        </is>
      </c>
      <c r="C10" s="5" t="inlineStr">
        <is>
          <t>Excel only</t>
        </is>
      </c>
    </row>
    <row r="11" ht="28" customHeight="1">
      <c r="A11" s="6" t="inlineStr">
        <is>
          <t>Granular Breakdown</t>
        </is>
      </c>
      <c r="B11" s="7" t="inlineStr">
        <is>
          <t>Driving, idling, auxiliary use and credit uplift</t>
        </is>
      </c>
      <c r="C11" s="7" t="inlineStr">
        <is>
          <t>Granular breakdown</t>
        </is>
      </c>
    </row>
    <row r="12" ht="28" customHeight="1">
      <c r="A12" s="4" t="inlineStr">
        <is>
          <t>Fleet Composition</t>
        </is>
      </c>
      <c r="B12" s="5" t="inlineStr">
        <is>
          <t>Fleet classes, vehicle counts and contributions</t>
        </is>
      </c>
      <c r="C12" s="5" t="inlineStr">
        <is>
          <t>Fleet composition</t>
        </is>
      </c>
    </row>
    <row r="13" ht="28" customHeight="1">
      <c r="A13" s="6" t="inlineStr">
        <is>
          <t>Vehicle Register</t>
        </is>
      </c>
      <c r="B13" s="7" t="inlineStr">
        <is>
          <t>Full vehicle details, eligibility and fuel settings</t>
        </is>
      </c>
      <c r="C13" s="7" t="inlineStr">
        <is>
          <t>Excel only</t>
        </is>
      </c>
    </row>
    <row r="14" ht="28" customHeight="1">
      <c r="A14" s="4" t="inlineStr">
        <is>
          <t>Per-Vehicle Distance</t>
        </is>
      </c>
      <c r="B14" s="5" t="inlineStr">
        <is>
          <t>Distance and distance shares for every vehicle</t>
        </is>
      </c>
      <c r="C14" s="5" t="inlineStr">
        <is>
          <t>Vehicle distance</t>
        </is>
      </c>
    </row>
    <row r="15" ht="28" customHeight="1">
      <c r="A15" s="6" t="inlineStr">
        <is>
          <t>Per-Vehicle Operating Time</t>
        </is>
      </c>
      <c r="B15" s="7" t="inlineStr">
        <is>
          <t>Operating time, driving/idling time, shares and monthly calculator inputs</t>
        </is>
      </c>
      <c r="C15" s="7" t="inlineStr">
        <is>
          <t>Vehicle time</t>
        </is>
      </c>
    </row>
    <row r="16" ht="28" customHeight="1">
      <c r="A16" s="4" t="inlineStr">
        <is>
          <t>Per-Vehicle Fuel</t>
        </is>
      </c>
      <c r="B16" s="5" t="inlineStr">
        <is>
          <t>Fuel by vehicle, including driving/idling, eligible fuel and shares</t>
        </is>
      </c>
      <c r="C16" s="5" t="inlineStr">
        <is>
          <t>Vehicle fuel</t>
        </is>
      </c>
    </row>
    <row r="17" ht="28" customHeight="1">
      <c r="A17" s="6" t="inlineStr">
        <is>
          <t>Per-Vehicle Tax Credits</t>
        </is>
      </c>
      <c r="B17" s="7" t="inlineStr">
        <is>
          <t>Estimated tax credits by vehicle, including driving/idling</t>
        </is>
      </c>
      <c r="C17" s="7" t="inlineStr">
        <is>
          <t>Vehicle tax credits</t>
        </is>
      </c>
    </row>
    <row r="18" ht="28" customHeight="1">
      <c r="A18" s="4" t="inlineStr">
        <is>
          <t>FTC Fuel Adjustment</t>
        </is>
      </c>
      <c r="B18" s="5" t="inlineStr">
        <is>
          <t>Actual-fuel scenarios for the fleet or individual vehicles</t>
        </is>
      </c>
      <c r="C18" s="5" t="inlineStr">
        <is>
          <t>Excel only</t>
        </is>
      </c>
    </row>
    <row r="19" ht="28" customHeight="1">
      <c r="A19" s="6" t="inlineStr">
        <is>
          <t>FTC Hourly Fuel Rate Calculator</t>
        </is>
      </c>
      <c r="B19" s="7" t="inlineStr">
        <is>
          <t>Editable hourly fuel burn and FTC scenario</t>
        </is>
      </c>
      <c r="C19" s="7" t="inlineStr">
        <is>
          <t>Excel only</t>
        </is>
      </c>
    </row>
    <row r="21" ht="36" customHeight="1">
      <c r="A21" s="8" t="inlineStr">
        <is>
          <t>The workbook includes the PDF report sections, a Vehicle Register and two independent scenario calculators. Sheets matching the PDF keep the PDF's columns first; Excel-only columns follow them.</t>
        </is>
      </c>
    </row>
  </sheetData>
  <mergeCells count="4">
    <mergeCell ref="A1:C1"/>
    <mergeCell ref="A21:C21"/>
    <mergeCell ref="A3:C3"/>
    <mergeCell ref="A2:C2"/>
  </mergeCells>
  <hyperlinks>
    <hyperlink ref="A6" location="'Report Information'!A1" display="Report Information"/>
    <hyperlink ref="A7" location="'Disclaimer &amp; Scope'!A1" display="Disclaimer &amp; Scope"/>
    <hyperlink ref="A8" location="'Executive Summary'!A1" display="Executive Summary"/>
    <hyperlink ref="A9" location="'FTC by Rate Period &amp; Fuel Type'!A1" display="FTC by Rate Period &amp; Fuel Type"/>
    <hyperlink ref="A10" location="'Activity by Rate Period'!A1" display="Activity by Rate Period"/>
    <hyperlink ref="A11" location="'Granular Breakdown'!A1" display="Granular Breakdown"/>
    <hyperlink ref="A12" location="'Fleet Composition'!A1" display="Fleet Composition"/>
    <hyperlink ref="A13" location="'Vehicle Register'!A1" display="Vehicle Register"/>
    <hyperlink ref="A14" location="'Per-Vehicle Distance'!A1" display="Per-Vehicle Distance"/>
    <hyperlink ref="A15" location="'Per-Vehicle Operating Time'!A1" display="Per-Vehicle Operating Time"/>
    <hyperlink ref="A16" location="'Per-Vehicle Fuel'!A1" display="Per-Vehicle Fuel"/>
    <hyperlink ref="A17" location="'Per-Vehicle Tax Credits'!A1" display="Per-Vehicle Tax Credits"/>
    <hyperlink ref="A18" location="'FTC Fuel Adjustment'!A1" display="FTC Fuel Adjustment"/>
    <hyperlink ref="A19" location="'FTC Hourly Fuel Rate Calculator'!A1" display="FTC Hourly Fuel Rate Calculator"/>
  </hyperlink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F22"/>
  <sheetViews>
    <sheetView showGridLines="0" zoomScale="90" workbookViewId="0">
      <selection activeCell="A1" sqref="A1"/>
    </sheetView>
  </sheetViews>
  <sheetFormatPr baseColWidth="8" defaultRowHeight="23"/>
  <cols>
    <col width="34" customWidth="1" min="1" max="1"/>
    <col width="20" customWidth="1" min="2" max="2"/>
    <col width="17" customWidth="1" min="3" max="3"/>
    <col width="20" customWidth="1" min="4" max="4"/>
    <col width="19" customWidth="1" min="5" max="5"/>
    <col width="22" customWidth="1" min="6" max="6"/>
    <col width="20" customWidth="1" min="7" max="7"/>
  </cols>
  <sheetData>
    <row r="1" ht="34" customHeight="1">
      <c r="A1" s="1" t="inlineStr">
        <is>
          <t>Report Information</t>
        </is>
      </c>
    </row>
    <row r="2" ht="25" customHeight="1">
      <c r="A2" s="2" t="inlineStr">
        <is>
          <t>My Fleet Co - December 2025</t>
        </is>
      </c>
    </row>
    <row r="3" ht="34" customHeight="1">
      <c r="A3" s="2" t="inlineStr">
        <is>
          <t>Report details and contact information.</t>
        </is>
      </c>
    </row>
    <row r="5" ht="26" customHeight="1">
      <c r="A5" s="9" t="inlineStr">
        <is>
          <t>Report details</t>
        </is>
      </c>
      <c r="B5" s="10" t="n"/>
      <c r="C5" s="10" t="n"/>
      <c r="D5" s="10" t="n"/>
      <c r="E5" s="10" t="n"/>
      <c r="F5" s="10" t="n"/>
    </row>
    <row r="6" ht="26" customHeight="1">
      <c r="A6" s="11" t="inlineStr">
        <is>
          <t>Prepared for</t>
        </is>
      </c>
      <c r="B6" s="12" t="inlineStr">
        <is>
          <t>My Fleet Co</t>
        </is>
      </c>
    </row>
    <row r="7" ht="26" customHeight="1">
      <c r="A7" s="11" t="inlineStr">
        <is>
          <t>Report period</t>
        </is>
      </c>
      <c r="B7" s="12" t="inlineStr">
        <is>
          <t>December 2025</t>
        </is>
      </c>
    </row>
    <row r="8" ht="26" customHeight="1">
      <c r="A8" s="11" t="inlineStr">
        <is>
          <t>Period starts</t>
        </is>
      </c>
      <c r="B8" s="13" t="n">
        <v>45992</v>
      </c>
    </row>
    <row r="9" ht="26" customHeight="1">
      <c r="A9" s="11" t="inlineStr">
        <is>
          <t>Period ends</t>
        </is>
      </c>
      <c r="B9" s="13" t="n">
        <v>46022</v>
      </c>
    </row>
    <row r="10" ht="26" customHeight="1">
      <c r="A10" s="11" t="inlineStr">
        <is>
          <t>Generated</t>
        </is>
      </c>
      <c r="B10" s="12" t="inlineStr">
        <is>
          <t>30 Oct 2026, 10:23 AEST</t>
        </is>
      </c>
    </row>
    <row r="11" ht="26" customHeight="1">
      <c r="A11" s="11" t="inlineStr">
        <is>
          <t>Client ID</t>
        </is>
      </c>
      <c r="B11" s="12" t="inlineStr">
        <is>
          <t>4612cc35</t>
        </is>
      </c>
    </row>
    <row r="12" ht="26" customHeight="1">
      <c r="A12" s="11" t="inlineStr">
        <is>
          <t>Report ID</t>
        </is>
      </c>
      <c r="B12" s="12" t="inlineStr">
        <is>
          <t>NUO-FTC-Dec-2025-9d99500b</t>
        </is>
      </c>
    </row>
    <row r="13" ht="26" customHeight="1">
      <c r="A13" s="11" t="inlineStr">
        <is>
          <t>Fuel type</t>
        </is>
      </c>
      <c r="B13" s="12" t="inlineStr">
        <is>
          <t>Diesel</t>
        </is>
      </c>
    </row>
    <row r="14" ht="26" customHeight="1">
      <c r="A14" s="11" t="inlineStr">
        <is>
          <t>Assets included</t>
        </is>
      </c>
      <c r="B14" s="12" t="n">
        <v>7</v>
      </c>
    </row>
    <row r="15" ht="26" customHeight="1">
      <c r="A15" s="11" t="inlineStr">
        <is>
          <t>Fuel source</t>
        </is>
      </c>
      <c r="B15" s="12" t="inlineStr">
        <is>
          <t>Estimated from vehicle burn rates</t>
        </is>
      </c>
    </row>
    <row r="16" ht="26" customHeight="1">
      <c r="A16" s="11" t="inlineStr">
        <is>
          <t>Client ABN</t>
        </is>
      </c>
      <c r="B16" s="12" t="inlineStr"/>
    </row>
    <row r="18" ht="26" customHeight="1">
      <c r="A18" s="9" t="inlineStr">
        <is>
          <t>Contact</t>
        </is>
      </c>
      <c r="B18" s="10" t="n"/>
      <c r="C18" s="10" t="n"/>
      <c r="D18" s="10" t="n"/>
      <c r="E18" s="10" t="n"/>
      <c r="F18" s="10" t="n"/>
    </row>
    <row r="19" ht="26" customHeight="1">
      <c r="A19" s="11" t="inlineStr">
        <is>
          <t>Phone</t>
        </is>
      </c>
      <c r="B19" s="12" t="inlineStr">
        <is>
          <t>1300 822 370</t>
        </is>
      </c>
    </row>
    <row r="20" ht="26" customHeight="1">
      <c r="A20" s="11" t="inlineStr">
        <is>
          <t>Email</t>
        </is>
      </c>
      <c r="B20" s="12" t="inlineStr">
        <is>
          <t>support@nuonic.com.au</t>
        </is>
      </c>
    </row>
    <row r="21" ht="26" customHeight="1">
      <c r="A21" s="11" t="inlineStr">
        <is>
          <t>Web</t>
        </is>
      </c>
      <c r="B21" s="12" t="inlineStr">
        <is>
          <t>nuonic.com.au</t>
        </is>
      </c>
    </row>
    <row r="22" ht="26" customHeight="1">
      <c r="A22" s="11" t="inlineStr">
        <is>
          <t>Office</t>
        </is>
      </c>
      <c r="B22" s="12" t="inlineStr">
        <is>
          <t>Brisbane · Australia</t>
        </is>
      </c>
    </row>
  </sheetData>
  <mergeCells count="20">
    <mergeCell ref="B7:F7"/>
    <mergeCell ref="B16:F16"/>
    <mergeCell ref="A18:F18"/>
    <mergeCell ref="B22:F22"/>
    <mergeCell ref="A3:F3"/>
    <mergeCell ref="B21:F21"/>
    <mergeCell ref="A2:F2"/>
    <mergeCell ref="B12:F12"/>
    <mergeCell ref="A5:F5"/>
    <mergeCell ref="B11:F11"/>
    <mergeCell ref="B14:F14"/>
    <mergeCell ref="B8:F8"/>
    <mergeCell ref="B13:F13"/>
    <mergeCell ref="B10:F10"/>
    <mergeCell ref="B19:F19"/>
    <mergeCell ref="B9:F9"/>
    <mergeCell ref="B6:F6"/>
    <mergeCell ref="B20:F20"/>
    <mergeCell ref="B15:F15"/>
    <mergeCell ref="A1:F1"/>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9"/>
  <sheetViews>
    <sheetView showGridLines="0" zoomScale="90" workbookViewId="0">
      <selection activeCell="A1" sqref="A1"/>
    </sheetView>
  </sheetViews>
  <sheetFormatPr baseColWidth="8" defaultRowHeight="23"/>
  <cols>
    <col width="34" customWidth="1" min="1" max="1"/>
    <col width="20" customWidth="1" min="2" max="2"/>
    <col width="17" customWidth="1" min="3" max="3"/>
    <col width="20" customWidth="1" min="4" max="4"/>
    <col width="19" customWidth="1" min="5" max="5"/>
    <col width="22" customWidth="1" min="6" max="6"/>
    <col width="20" customWidth="1" min="7" max="7"/>
  </cols>
  <sheetData>
    <row r="1" ht="34" customHeight="1">
      <c r="A1" s="1" t="inlineStr">
        <is>
          <t>Disclaimer &amp; Scope</t>
        </is>
      </c>
    </row>
    <row r="2" ht="25" customHeight="1">
      <c r="A2" s="2" t="inlineStr">
        <is>
          <t>My Fleet Co - December 2025</t>
        </is>
      </c>
    </row>
    <row r="3" ht="34" customHeight="1">
      <c r="A3" s="2" t="inlineStr">
        <is>
          <t>An estimate using your GPS data and vehicle specifications.</t>
        </is>
      </c>
    </row>
    <row r="5" ht="26" customHeight="1">
      <c r="A5" s="9" t="inlineStr">
        <is>
          <t>At a glance</t>
        </is>
      </c>
      <c r="B5" s="10" t="n"/>
      <c r="C5" s="10" t="n"/>
      <c r="D5" s="10" t="n"/>
      <c r="E5" s="10" t="n"/>
      <c r="F5" s="10" t="n"/>
    </row>
    <row r="6" ht="30" customHeight="1">
      <c r="A6" s="11" t="inlineStr">
        <is>
          <t>Period covered</t>
        </is>
      </c>
      <c r="B6" s="12" t="inlineStr">
        <is>
          <t>December 2025</t>
        </is>
      </c>
    </row>
    <row r="7" ht="30" customHeight="1">
      <c r="A7" s="11" t="inlineStr">
        <is>
          <t>Fuel type</t>
        </is>
      </c>
      <c r="B7" s="12" t="inlineStr">
        <is>
          <t>Diesel</t>
        </is>
      </c>
    </row>
    <row r="8" ht="30" customHeight="1">
      <c r="A8" s="11" t="inlineStr">
        <is>
          <t>Fuel data source</t>
        </is>
      </c>
      <c r="B8" s="12" t="inlineStr">
        <is>
          <t>Estimated from vehicle burn rates</t>
        </is>
      </c>
    </row>
    <row r="9" ht="30" customHeight="1">
      <c r="A9" s="11" t="inlineStr">
        <is>
          <t>Methodology</t>
        </is>
      </c>
      <c r="B9" s="12" t="inlineStr">
        <is>
          <t>GPS apportionment · Nuonic National Roads data</t>
        </is>
      </c>
    </row>
    <row r="10" ht="30" customHeight="1">
      <c r="A10" s="11" t="inlineStr">
        <is>
          <t>Tax advice</t>
        </is>
      </c>
      <c r="B10" s="12" t="inlineStr">
        <is>
          <t>Not provided · seek professional advice</t>
        </is>
      </c>
    </row>
    <row r="12" ht="26" customHeight="1">
      <c r="A12" s="9" t="inlineStr">
        <is>
          <t>Disclaimer</t>
        </is>
      </c>
      <c r="B12" s="10" t="n"/>
      <c r="C12" s="10" t="n"/>
      <c r="D12" s="10" t="n"/>
      <c r="E12" s="10" t="n"/>
      <c r="F12" s="10" t="n"/>
    </row>
    <row r="13" ht="60" customHeight="1">
      <c r="A13" s="12" t="inlineStr">
        <is>
          <t>This report is confidential and has been prepared by Nuonic Pty Ltd solely for the benefit of the named client. The report should not be disclosed to any third party and must not be relied upon by any third party. Nuonic Pty Ltd does not accept any liability for any consequences of third party reliance on the contents of this report.</t>
        </is>
      </c>
    </row>
    <row r="14" ht="76" customHeight="1">
      <c r="A14" s="12" t="inlineStr">
        <is>
          <t>This report has been prepared for the primary purpose of estimating an apportionment of fuel use between travel on public roads and otherwise, and for vehicle propulsion and otherwise, during a specified period (Apportionment) based on Global Positioning System (GPS) and related vehicle data provided by you and/or your In-Vehicle Monitoring System (IVMS) technology provider (Vehicle Data).</t>
        </is>
      </c>
    </row>
    <row r="15" ht="44" customHeight="1">
      <c r="A15" s="12" t="inlineStr">
        <is>
          <t>Based on the Apportionment and using other business data provided by you (such as fuel procurement and use) (Other Data), we have calculated Fuel Tax Credits (FTC) to which you may be entitled in respect of the specified period.</t>
        </is>
      </c>
    </row>
    <row r="16" ht="76" customHeight="1">
      <c r="A16" s="12" t="inlineStr">
        <is>
          <t>Nuonic Pty Ltd does not provide tax advice and nothing within this report should be relied upon as such. There are many factors and considerations which influence entitlement to Fuel Tax Credits beyond the Apportionment, and this report does not guarantee an entitlement to Fuel Tax Credits. You are encouraged to seek professional tax advice before acting upon any of the information in this report.</t>
        </is>
      </c>
    </row>
    <row r="17" ht="44" customHeight="1">
      <c r="A17" s="12" t="inlineStr">
        <is>
          <t>The calculations are performed using Nuonic's platform for vehicle data analysis. The output is dependent on both the calculation methodology and the data used. The methodology is based on a number of assumptions, outlined in our online documentation.</t>
        </is>
      </c>
    </row>
    <row r="18" ht="76" customHeight="1">
      <c r="A18" s="12" t="inlineStr">
        <is>
          <t>While we have made every effort to ensure the methodology adopted by Nuonic is fair and reasonable, the output is also reliant upon the accuracy of the data provided by you (including the Vehicle Data and Other Data) and obtained from third-party sources. Nuonic Pty Ltd is unable to represent or warrant the accuracy of data obtained from third-party sources, nor that such data is free from errors or omissions.</t>
        </is>
      </c>
    </row>
    <row r="19" ht="44" customHeight="1">
      <c r="A19" s="12" t="inlineStr">
        <is>
          <t>For further information about this report, please contact us using the methods listed on the back page or at www.nuonic.com.au/contact.</t>
        </is>
      </c>
    </row>
  </sheetData>
  <mergeCells count="17">
    <mergeCell ref="A2:F2"/>
    <mergeCell ref="A16:F16"/>
    <mergeCell ref="B7:F7"/>
    <mergeCell ref="B6:F6"/>
    <mergeCell ref="A13:F13"/>
    <mergeCell ref="A14:F14"/>
    <mergeCell ref="A19:F19"/>
    <mergeCell ref="B10:F10"/>
    <mergeCell ref="A1:F1"/>
    <mergeCell ref="A5:F5"/>
    <mergeCell ref="A15:F15"/>
    <mergeCell ref="A17:F17"/>
    <mergeCell ref="A12:F12"/>
    <mergeCell ref="A18:F18"/>
    <mergeCell ref="B8:F8"/>
    <mergeCell ref="A3:F3"/>
    <mergeCell ref="B9:F9"/>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29"/>
  <sheetViews>
    <sheetView showGridLines="0" zoomScale="90" workbookViewId="0">
      <selection activeCell="A1" sqref="A1"/>
    </sheetView>
  </sheetViews>
  <sheetFormatPr baseColWidth="8" defaultRowHeight="23"/>
  <cols>
    <col width="34" customWidth="1" min="1" max="1"/>
    <col width="20" customWidth="1" min="2" max="2"/>
    <col width="17" customWidth="1" min="3" max="3"/>
    <col width="20" customWidth="1" min="4" max="4"/>
    <col width="19" customWidth="1" min="5" max="5"/>
    <col width="22" customWidth="1" min="6" max="6"/>
    <col width="20" customWidth="1" min="7" max="7"/>
  </cols>
  <sheetData>
    <row r="1" ht="34" customHeight="1">
      <c r="A1" s="1" t="inlineStr">
        <is>
          <t>Executive Summary</t>
        </is>
      </c>
    </row>
    <row r="2" ht="25" customHeight="1">
      <c r="A2" s="2" t="inlineStr">
        <is>
          <t>My Fleet Co - December 2025</t>
        </is>
      </c>
    </row>
    <row r="3" ht="34" customHeight="1">
      <c r="A3" s="2" t="inlineStr">
        <is>
          <t>Headline figures and supporting tables. Amounts are in Australian dollars.</t>
        </is>
      </c>
    </row>
    <row r="4" ht="26" customHeight="1">
      <c r="A4" s="14" t="inlineStr">
        <is>
          <t>Distance travelled</t>
        </is>
      </c>
      <c r="B4" s="15" t="n">
        <v>28228.2</v>
      </c>
      <c r="C4" s="10" t="n"/>
      <c r="D4" s="16" t="inlineStr">
        <is>
          <t>Operating time</t>
        </is>
      </c>
      <c r="E4" s="10" t="n"/>
      <c r="F4" s="17" t="n">
        <v>58.63888888888889</v>
      </c>
    </row>
    <row r="5" ht="26" customHeight="1">
      <c r="A5" s="14" t="inlineStr">
        <is>
          <t>Fuel apportioned</t>
        </is>
      </c>
      <c r="B5" s="18" t="n">
        <v>10002.08</v>
      </c>
      <c r="C5" s="10" t="n"/>
      <c r="D5" s="16" t="inlineStr">
        <is>
          <t>Estimated FTC</t>
        </is>
      </c>
      <c r="E5" s="10" t="n"/>
      <c r="F5" s="19" t="n">
        <v>3176.57</v>
      </c>
    </row>
    <row r="7" ht="26" customHeight="1">
      <c r="A7" s="9" t="inlineStr">
        <is>
          <t>FTC summary and fuel apportionment</t>
        </is>
      </c>
      <c r="B7" s="10" t="n"/>
      <c r="C7" s="10" t="n"/>
      <c r="D7" s="10" t="n"/>
      <c r="E7" s="10" t="n"/>
      <c r="F7" s="10" t="n"/>
      <c r="G7" s="10" t="n"/>
    </row>
    <row r="8" ht="48" customHeight="1">
      <c r="A8" s="3" t="inlineStr">
        <is>
          <t>Activity</t>
        </is>
      </c>
      <c r="B8" s="3" t="inlineStr">
        <is>
          <t>Fuel (L)</t>
        </is>
      </c>
      <c r="C8" s="3" t="inlineStr">
        <is>
          <t>Fuel %</t>
        </is>
      </c>
      <c r="D8" s="3" t="inlineStr">
        <is>
          <t>Eligible (L)</t>
        </is>
      </c>
      <c r="E8" s="3" t="inlineStr">
        <is>
          <t>Rate (¢/L)</t>
        </is>
      </c>
      <c r="F8" s="3" t="inlineStr">
        <is>
          <t>FTC ($)</t>
        </is>
      </c>
      <c r="G8" s="3" t="inlineStr">
        <is>
          <t>Eligible % of fuel</t>
        </is>
      </c>
    </row>
    <row r="9" ht="28" customHeight="1">
      <c r="A9" s="20" t="inlineStr">
        <is>
          <t>On public roads</t>
        </is>
      </c>
      <c r="B9" s="21" t="n">
        <v>5787.87</v>
      </c>
      <c r="C9" s="22" t="n">
        <v>0.5786666373394334</v>
      </c>
      <c r="D9" s="21" t="n">
        <v>5218.94</v>
      </c>
      <c r="E9" s="23" t="n">
        <v>19.2</v>
      </c>
      <c r="F9" s="24" t="n">
        <v>1002.04</v>
      </c>
      <c r="G9" s="22" t="n">
        <v>0.5217854686225265</v>
      </c>
    </row>
    <row r="10" ht="28" customHeight="1">
      <c r="A10" s="25" t="inlineStr">
        <is>
          <t>Off public roads</t>
        </is>
      </c>
      <c r="B10" s="26" t="n">
        <v>2493.03</v>
      </c>
      <c r="C10" s="27" t="n">
        <v>0.2492511557596019</v>
      </c>
      <c r="D10" s="26" t="n">
        <v>2493.03</v>
      </c>
      <c r="E10" s="28" t="n">
        <v>51.6</v>
      </c>
      <c r="F10" s="29" t="n">
        <v>1286.41</v>
      </c>
      <c r="G10" s="27" t="n">
        <v>0.249251155759602</v>
      </c>
    </row>
    <row r="11" ht="28" customHeight="1">
      <c r="A11" s="30" t="inlineStr">
        <is>
          <t>Auxiliary equipment</t>
        </is>
      </c>
      <c r="B11" s="21" t="n">
        <v>1721.18</v>
      </c>
      <c r="C11" s="22" t="n">
        <v>0.1720822069009646</v>
      </c>
      <c r="D11" s="21" t="n">
        <v>1721.18</v>
      </c>
      <c r="E11" s="23" t="n">
        <v>51.6</v>
      </c>
      <c r="F11" s="24" t="n">
        <v>888.13</v>
      </c>
      <c r="G11" s="22" t="n">
        <v>0.1720822069009646</v>
      </c>
    </row>
    <row r="12" ht="30" customHeight="1">
      <c r="A12" s="31" t="inlineStr">
        <is>
          <t>Total</t>
        </is>
      </c>
      <c r="B12" s="32" t="n">
        <v>10002.08</v>
      </c>
      <c r="C12" s="33" t="n">
        <v>1</v>
      </c>
      <c r="D12" s="32" t="n">
        <v>9433.16</v>
      </c>
      <c r="E12" s="34" t="n"/>
      <c r="F12" s="35" t="n">
        <v>3176.57</v>
      </c>
      <c r="G12" s="33" t="n">
        <v>0.9431198310751364</v>
      </c>
    </row>
    <row r="13" ht="36" customHeight="1">
      <c r="A13" s="8" t="inlineStr">
        <is>
          <t>See FTC by Rate Period &amp; Fuel Type for the rates and fuel types used.</t>
        </is>
      </c>
    </row>
    <row r="14" ht="26" customHeight="1">
      <c r="A14" s="9" t="inlineStr">
        <is>
          <t>Distance travelled</t>
        </is>
      </c>
      <c r="B14" s="10" t="n"/>
      <c r="C14" s="10" t="n"/>
      <c r="D14" s="10" t="n"/>
      <c r="E14" s="10" t="n"/>
      <c r="F14" s="10" t="n"/>
    </row>
    <row r="15" ht="42" customHeight="1">
      <c r="A15" s="3" t="inlineStr">
        <is>
          <t>On public roads / off public roads</t>
        </is>
      </c>
      <c r="B15" s="3" t="inlineStr">
        <is>
          <t>Distance (km)</t>
        </is>
      </c>
      <c r="C15" s="3" t="inlineStr">
        <is>
          <t>Share</t>
        </is>
      </c>
    </row>
    <row r="16" ht="28" customHeight="1">
      <c r="A16" s="20" t="inlineStr">
        <is>
          <t>On public roads</t>
        </is>
      </c>
      <c r="B16" s="21" t="n">
        <v>27860.7</v>
      </c>
      <c r="C16" s="22" t="n">
        <v>0.9869811040023806</v>
      </c>
    </row>
    <row r="17" ht="28" customHeight="1">
      <c r="A17" s="25" t="inlineStr">
        <is>
          <t>Off public roads</t>
        </is>
      </c>
      <c r="B17" s="26" t="n">
        <v>367.5</v>
      </c>
      <c r="C17" s="27" t="n">
        <v>0.0130188959976194</v>
      </c>
    </row>
    <row r="18" ht="30" customHeight="1">
      <c r="A18" s="31" t="inlineStr">
        <is>
          <t>Total</t>
        </is>
      </c>
      <c r="B18" s="32" t="n">
        <v>28228.2</v>
      </c>
      <c r="C18" s="33" t="n">
        <v>1</v>
      </c>
    </row>
    <row r="20" ht="26" customHeight="1">
      <c r="A20" s="9" t="inlineStr">
        <is>
          <t>Operating time</t>
        </is>
      </c>
      <c r="B20" s="10" t="n"/>
      <c r="C20" s="10" t="n"/>
      <c r="D20" s="10" t="n"/>
      <c r="E20" s="10" t="n"/>
      <c r="F20" s="10" t="n"/>
    </row>
    <row r="21" ht="42" customHeight="1">
      <c r="A21" s="3" t="inlineStr">
        <is>
          <t>Activity</t>
        </is>
      </c>
      <c r="B21" s="3" t="inlineStr">
        <is>
          <t>Time (h:mm)</t>
        </is>
      </c>
      <c r="C21" s="3" t="inlineStr">
        <is>
          <t>Share</t>
        </is>
      </c>
    </row>
    <row r="22" ht="28" customHeight="1">
      <c r="A22" s="20" t="inlineStr">
        <is>
          <t>On public roads</t>
        </is>
      </c>
      <c r="B22" s="36" t="n">
        <v>39.60277777777777</v>
      </c>
      <c r="C22" s="22" t="n">
        <v>0.6753677812471651</v>
      </c>
    </row>
    <row r="23" ht="28" customHeight="1">
      <c r="A23" s="25" t="inlineStr">
        <is>
          <t>Off public roads</t>
        </is>
      </c>
      <c r="B23" s="37" t="n">
        <v>19.03611111111111</v>
      </c>
      <c r="C23" s="27" t="n">
        <v>0.3246315081902991</v>
      </c>
    </row>
    <row r="24" ht="28" customHeight="1">
      <c r="A24" s="7" t="inlineStr">
        <is>
          <t>Other / unclassified</t>
        </is>
      </c>
      <c r="B24" s="36" t="n">
        <v>0</v>
      </c>
      <c r="C24" s="22" t="n">
        <v>7.105625358383779e-07</v>
      </c>
    </row>
    <row r="25" ht="30" customHeight="1">
      <c r="A25" s="31" t="inlineStr">
        <is>
          <t>Total operating time</t>
        </is>
      </c>
      <c r="B25" s="38" t="n">
        <v>58.63888888888889</v>
      </c>
      <c r="C25" s="33" t="n">
        <v>1</v>
      </c>
    </row>
    <row r="26" ht="30" customHeight="1">
      <c r="A26" s="31" t="inlineStr">
        <is>
          <t>Auxiliary (concurrent)</t>
        </is>
      </c>
      <c r="B26" s="38" t="n">
        <v>4.29375</v>
      </c>
      <c r="C26" s="33" t="n">
        <v>0.07321967964524929</v>
      </c>
    </row>
    <row r="28" ht="36" customHeight="1">
      <c r="A28" s="8" t="inlineStr">
        <is>
          <t>Auxiliary time overlaps operating time. Durations are displayed to whole minutes, as in the PDF.</t>
        </is>
      </c>
    </row>
    <row r="29" ht="36" customHeight="1">
      <c r="A29" s="8" t="inlineStr">
        <is>
          <t>68.46% of estimated credit is from off public roads and auxiliary activity.</t>
        </is>
      </c>
    </row>
  </sheetData>
  <mergeCells count="15">
    <mergeCell ref="A13:G13"/>
    <mergeCell ref="A1:G1"/>
    <mergeCell ref="A28:F28"/>
    <mergeCell ref="A4"/>
    <mergeCell ref="A14:F14"/>
    <mergeCell ref="A3:G3"/>
    <mergeCell ref="B5:C5"/>
    <mergeCell ref="D5:E5"/>
    <mergeCell ref="A29:F29"/>
    <mergeCell ref="A2:G2"/>
    <mergeCell ref="D4:E4"/>
    <mergeCell ref="A7:G7"/>
    <mergeCell ref="A20:F20"/>
    <mergeCell ref="B4:C4"/>
    <mergeCell ref="A5"/>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showGridLines="0" zoomScale="90" workbookViewId="0">
      <selection activeCell="A1" sqref="A1"/>
    </sheetView>
  </sheetViews>
  <sheetFormatPr baseColWidth="8" defaultRowHeight="23"/>
  <cols>
    <col width="34" customWidth="1" min="1" max="1"/>
    <col width="20" customWidth="1" min="2" max="2"/>
    <col width="17" customWidth="1" min="3" max="3"/>
    <col width="20" customWidth="1" min="4" max="4"/>
    <col width="19" customWidth="1" min="5" max="5"/>
    <col width="22" customWidth="1" min="6" max="6"/>
    <col width="20" customWidth="1" min="7" max="7"/>
  </cols>
  <sheetData>
    <row r="1" ht="34" customHeight="1">
      <c r="A1" s="1" t="inlineStr">
        <is>
          <t>FTC by Rate Period &amp; Fuel Type</t>
        </is>
      </c>
    </row>
    <row r="2" ht="25" customHeight="1">
      <c r="A2" s="2" t="inlineStr">
        <is>
          <t>My Fleet Co - December 2025</t>
        </is>
      </c>
    </row>
    <row r="3" ht="34" customHeight="1">
      <c r="A3" s="2" t="inlineStr">
        <is>
          <t>Applicable rate periods, fuel types and their reported contributions.</t>
        </is>
      </c>
    </row>
    <row r="5" ht="26" customHeight="1">
      <c r="A5" s="9" t="inlineStr">
        <is>
          <t>Rate timeline</t>
        </is>
      </c>
      <c r="B5" s="10" t="n"/>
      <c r="C5" s="10" t="n"/>
      <c r="D5" s="10" t="n"/>
      <c r="E5" s="10" t="n"/>
      <c r="F5" s="10" t="n"/>
    </row>
    <row r="6" ht="42" customHeight="1">
      <c r="A6" s="3" t="inlineStr">
        <is>
          <t>Fuel type</t>
        </is>
      </c>
      <c r="B6" s="3" t="inlineStr">
        <is>
          <t>Rate period starts</t>
        </is>
      </c>
      <c r="C6" s="3" t="inlineStr">
        <is>
          <t>Rate period ends</t>
        </is>
      </c>
      <c r="D6" s="3" t="inlineStr">
        <is>
          <t>Days in rate period</t>
        </is>
      </c>
      <c r="E6" s="3" t="inlineStr">
        <is>
          <t>On public roads FTC (¢/L)</t>
        </is>
      </c>
      <c r="F6" s="3" t="inlineStr">
        <is>
          <t>Other uses (¢/L)</t>
        </is>
      </c>
    </row>
    <row r="7" ht="28" customHeight="1">
      <c r="A7" s="5" t="inlineStr">
        <is>
          <t>Diesel</t>
        </is>
      </c>
      <c r="B7" s="39" t="n">
        <v>45873</v>
      </c>
      <c r="C7" s="39" t="n">
        <v>46054</v>
      </c>
      <c r="D7" s="40" t="n">
        <v>182</v>
      </c>
      <c r="E7" s="23" t="n">
        <v>19.2</v>
      </c>
      <c r="F7" s="23" t="n">
        <v>51.6</v>
      </c>
    </row>
    <row r="10" ht="26" customHeight="1">
      <c r="A10" s="9" t="inlineStr">
        <is>
          <t>Diesel - 4 Aug 2025 – 1 Feb 2026</t>
        </is>
      </c>
      <c r="B10" s="10" t="n"/>
      <c r="C10" s="10" t="n"/>
      <c r="D10" s="10" t="n"/>
      <c r="E10" s="10" t="n"/>
      <c r="F10" s="10" t="n"/>
      <c r="G10" s="10" t="n"/>
    </row>
    <row r="11" ht="48" customHeight="1">
      <c r="A11" s="3" t="inlineStr">
        <is>
          <t>Activity</t>
        </is>
      </c>
      <c r="B11" s="3" t="inlineStr">
        <is>
          <t>Fuel (L)</t>
        </is>
      </c>
      <c r="C11" s="3" t="inlineStr">
        <is>
          <t>Fuel %</t>
        </is>
      </c>
      <c r="D11" s="3" t="inlineStr">
        <is>
          <t>Eligible (L)</t>
        </is>
      </c>
      <c r="E11" s="3" t="inlineStr">
        <is>
          <t>Rate (¢/L)</t>
        </is>
      </c>
      <c r="F11" s="3" t="inlineStr">
        <is>
          <t>FTC ($)</t>
        </is>
      </c>
      <c r="G11" s="3" t="inlineStr">
        <is>
          <t>Eligible % of fuel</t>
        </is>
      </c>
    </row>
    <row r="12" ht="28" customHeight="1">
      <c r="A12" s="20" t="inlineStr">
        <is>
          <t>Public roads</t>
        </is>
      </c>
      <c r="B12" s="21" t="n">
        <v>5787.87</v>
      </c>
      <c r="C12" s="22" t="n">
        <v>0.5786666373394334</v>
      </c>
      <c r="D12" s="21" t="n">
        <v>5218.94</v>
      </c>
      <c r="E12" s="23" t="n">
        <v>19.2</v>
      </c>
      <c r="F12" s="24" t="n">
        <v>1002.04</v>
      </c>
      <c r="G12" s="22" t="n">
        <v>0.5217854686225265</v>
      </c>
    </row>
    <row r="13" ht="28" customHeight="1">
      <c r="A13" s="25" t="inlineStr">
        <is>
          <t>Off public roads</t>
        </is>
      </c>
      <c r="B13" s="26" t="n">
        <v>2493.03</v>
      </c>
      <c r="C13" s="27" t="n">
        <v>0.2492511557596019</v>
      </c>
      <c r="D13" s="26" t="n">
        <v>2493.03</v>
      </c>
      <c r="E13" s="28" t="n">
        <v>51.6</v>
      </c>
      <c r="F13" s="29" t="n">
        <v>1286.41</v>
      </c>
      <c r="G13" s="27" t="n">
        <v>0.249251155759602</v>
      </c>
    </row>
    <row r="14" ht="28" customHeight="1">
      <c r="A14" s="30" t="inlineStr">
        <is>
          <t>Auxiliary equipment</t>
        </is>
      </c>
      <c r="B14" s="21" t="n">
        <v>1721.18</v>
      </c>
      <c r="C14" s="22" t="n">
        <v>0.1720822069009646</v>
      </c>
      <c r="D14" s="21" t="n">
        <v>1721.18</v>
      </c>
      <c r="E14" s="23" t="n">
        <v>51.6</v>
      </c>
      <c r="F14" s="24" t="n">
        <v>888.13</v>
      </c>
      <c r="G14" s="22" t="n">
        <v>0.1720822069009646</v>
      </c>
    </row>
    <row r="15" ht="30" customHeight="1">
      <c r="A15" s="31" t="inlineStr">
        <is>
          <t>Period total</t>
        </is>
      </c>
      <c r="B15" s="32" t="n">
        <v>10002.08</v>
      </c>
      <c r="C15" s="33" t="n">
        <v>1</v>
      </c>
      <c r="D15" s="32" t="n">
        <v>9433.16</v>
      </c>
      <c r="E15" s="34" t="n"/>
      <c r="F15" s="35" t="n">
        <v>3176.57</v>
      </c>
      <c r="G15" s="33" t="n">
        <v>0.9431198310751364</v>
      </c>
    </row>
    <row r="17" ht="24" customHeight="1">
      <c r="A17" s="8" t="inlineStr">
        <is>
          <t>Driving and idling detail for this rate period</t>
        </is>
      </c>
    </row>
    <row r="18" ht="48" customHeight="1">
      <c r="A18" s="3" t="inlineStr">
        <is>
          <t>Activity</t>
        </is>
      </c>
      <c r="B18" s="3" t="inlineStr">
        <is>
          <t>Fuel (L)</t>
        </is>
      </c>
      <c r="C18" s="3" t="inlineStr">
        <is>
          <t>Fuel %</t>
        </is>
      </c>
      <c r="D18" s="3" t="inlineStr">
        <is>
          <t>Eligible (L)</t>
        </is>
      </c>
      <c r="E18" s="3" t="inlineStr">
        <is>
          <t>Rate (¢/L)</t>
        </is>
      </c>
      <c r="F18" s="3" t="inlineStr">
        <is>
          <t>FTC ($)</t>
        </is>
      </c>
      <c r="G18" s="3" t="inlineStr">
        <is>
          <t>Eligible % of fuel</t>
        </is>
      </c>
    </row>
    <row r="19" ht="28" customHeight="1">
      <c r="A19" s="20" t="inlineStr">
        <is>
          <t>Public Roads Driving</t>
        </is>
      </c>
      <c r="B19" s="21" t="n">
        <v>5174.96</v>
      </c>
      <c r="C19" s="22" t="n">
        <v>0.517388383216291</v>
      </c>
      <c r="D19" s="21" t="n">
        <v>4718.38</v>
      </c>
      <c r="E19" s="23" t="n">
        <v>19.2</v>
      </c>
      <c r="F19" s="24" t="n">
        <v>905.9299999999999</v>
      </c>
      <c r="G19" s="22" t="n">
        <v>0.4717398781053541</v>
      </c>
    </row>
    <row r="20" ht="28" customHeight="1">
      <c r="A20" s="20" t="inlineStr">
        <is>
          <t>Public Roads Idling</t>
        </is>
      </c>
      <c r="B20" s="26" t="n">
        <v>612.91</v>
      </c>
      <c r="C20" s="27" t="n">
        <v>0.06127825412314238</v>
      </c>
      <c r="D20" s="26" t="n">
        <v>500.56</v>
      </c>
      <c r="E20" s="28" t="n">
        <v>19.2</v>
      </c>
      <c r="F20" s="29" t="n">
        <v>96.11</v>
      </c>
      <c r="G20" s="27" t="n">
        <v>0.05004559051717243</v>
      </c>
    </row>
    <row r="21" ht="28" customHeight="1">
      <c r="A21" s="25" t="inlineStr">
        <is>
          <t>Off Public Roads Driving</t>
        </is>
      </c>
      <c r="B21" s="21" t="n">
        <v>1792.22</v>
      </c>
      <c r="C21" s="22" t="n">
        <v>0.1791847295762481</v>
      </c>
      <c r="D21" s="21" t="n">
        <v>1792.22</v>
      </c>
      <c r="E21" s="23" t="n">
        <v>51.6</v>
      </c>
      <c r="F21" s="24" t="n">
        <v>924.79</v>
      </c>
      <c r="G21" s="22" t="n">
        <v>0.1791847295762481</v>
      </c>
    </row>
    <row r="22" ht="28" customHeight="1">
      <c r="A22" s="25" t="inlineStr">
        <is>
          <t>Off Public Roads Idling</t>
        </is>
      </c>
      <c r="B22" s="26" t="n">
        <v>700.8099999999999</v>
      </c>
      <c r="C22" s="27" t="n">
        <v>0.07006642618335386</v>
      </c>
      <c r="D22" s="26" t="n">
        <v>700.8099999999999</v>
      </c>
      <c r="E22" s="28" t="n">
        <v>51.6</v>
      </c>
      <c r="F22" s="29" t="n">
        <v>361.62</v>
      </c>
      <c r="G22" s="27" t="n">
        <v>0.07006642618335386</v>
      </c>
    </row>
    <row r="23" ht="28" customHeight="1">
      <c r="A23" s="30" t="inlineStr">
        <is>
          <t>Auxiliary Equipment</t>
        </is>
      </c>
      <c r="B23" s="21" t="n">
        <v>1721.18</v>
      </c>
      <c r="C23" s="22" t="n">
        <v>0.1720822069009646</v>
      </c>
      <c r="D23" s="21" t="n">
        <v>1721.18</v>
      </c>
      <c r="E23" s="23" t="n">
        <v>51.6</v>
      </c>
      <c r="F23" s="24" t="n">
        <v>888.13</v>
      </c>
      <c r="G23" s="22" t="n">
        <v>0.1720822069009646</v>
      </c>
    </row>
    <row r="26" ht="26" customHeight="1">
      <c r="A26" s="9" t="inlineStr">
        <is>
          <t>Combined - all rate periods and fuel types</t>
        </is>
      </c>
      <c r="B26" s="10" t="n"/>
      <c r="C26" s="10" t="n"/>
      <c r="D26" s="10" t="n"/>
      <c r="E26" s="10" t="n"/>
      <c r="F26" s="10" t="n"/>
      <c r="G26" s="10" t="n"/>
    </row>
    <row r="27" ht="30" customHeight="1">
      <c r="A27" s="31" t="inlineStr">
        <is>
          <t>Combined total</t>
        </is>
      </c>
      <c r="B27" s="32" t="n">
        <v>10002.08</v>
      </c>
      <c r="C27" s="33" t="n">
        <v>1</v>
      </c>
      <c r="D27" s="32" t="n">
        <v>9433.16</v>
      </c>
      <c r="E27" s="34" t="n"/>
      <c r="F27" s="35" t="n">
        <v>3176.57</v>
      </c>
      <c r="G27" s="33" t="n">
        <v>0.9431198310751364</v>
      </c>
    </row>
    <row r="29" ht="36" customHeight="1">
      <c r="A29" s="8" t="inlineStr">
        <is>
          <t>Period tables use reported amounts. The combined total uses the same fleet calculation as Executive Summary.</t>
        </is>
      </c>
    </row>
    <row r="31" ht="26" customHeight="1">
      <c r="A31" s="9" t="inlineStr">
        <is>
          <t>Monthly rates used by the hourly calculator</t>
        </is>
      </c>
      <c r="B31" s="10" t="n"/>
      <c r="C31" s="10" t="n"/>
      <c r="D31" s="10" t="n"/>
      <c r="E31" s="10" t="n"/>
      <c r="F31" s="10" t="n"/>
    </row>
    <row r="32" ht="42" customHeight="1">
      <c r="A32" s="3" t="inlineStr">
        <is>
          <t>Fuel type</t>
        </is>
      </c>
      <c r="B32" s="3" t="inlineStr">
        <is>
          <t>Month ending</t>
        </is>
      </c>
      <c r="C32" s="3" t="inlineStr">
        <is>
          <t>Days in report</t>
        </is>
      </c>
      <c r="D32" s="3" t="inlineStr">
        <is>
          <t>On public roads FTC (¢/L)</t>
        </is>
      </c>
      <c r="E32" s="3" t="inlineStr">
        <is>
          <t>Other uses (¢/L)</t>
        </is>
      </c>
    </row>
    <row r="33" ht="28" customHeight="1">
      <c r="A33" s="5" t="inlineStr">
        <is>
          <t>Diesel</t>
        </is>
      </c>
      <c r="B33" s="39" t="n">
        <v>46022</v>
      </c>
      <c r="C33" s="40" t="n">
        <v>31</v>
      </c>
      <c r="D33" s="23">
        <f>IF(AND(ISNUMBER(E7),E7&gt;=0),E7,NA())*31/31</f>
        <v/>
      </c>
      <c r="E33" s="23">
        <f>IF(AND(ISNUMBER(F7),F7&gt;=0),F7,NA())*31/31</f>
        <v/>
      </c>
    </row>
    <row r="35" ht="36" customHeight="1">
      <c r="A35" s="8" t="inlineStr">
        <is>
          <t>Calendar-day weighted rates within each month. #N/A means coverage is missing or overlapping for that fuel and month.</t>
        </is>
      </c>
    </row>
  </sheetData>
  <mergeCells count="10">
    <mergeCell ref="A1:G1"/>
    <mergeCell ref="A17:G17"/>
    <mergeCell ref="A3:G3"/>
    <mergeCell ref="A5:F5"/>
    <mergeCell ref="A31:F31"/>
    <mergeCell ref="A26:G26"/>
    <mergeCell ref="A2:G2"/>
    <mergeCell ref="A29:G29"/>
    <mergeCell ref="A35:F35"/>
    <mergeCell ref="A10:G10"/>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5"/>
  <sheetViews>
    <sheetView showGridLines="0" zoomScale="90" workbookViewId="0">
      <selection activeCell="A1" sqref="A1"/>
    </sheetView>
  </sheetViews>
  <sheetFormatPr baseColWidth="8" defaultRowHeight="23"/>
  <cols>
    <col width="34" customWidth="1" min="1" max="1"/>
    <col width="20" customWidth="1" min="2" max="2"/>
    <col width="17" customWidth="1" min="3" max="3"/>
    <col width="20" customWidth="1" min="4" max="4"/>
    <col width="19" customWidth="1" min="5" max="5"/>
    <col width="22" customWidth="1" min="6" max="6"/>
    <col width="20" customWidth="1" min="7" max="7"/>
  </cols>
  <sheetData>
    <row r="1" ht="34" customHeight="1">
      <c r="A1" s="1" t="inlineStr">
        <is>
          <t>Activity by Rate Period</t>
        </is>
      </c>
    </row>
    <row r="2" ht="25" customHeight="1">
      <c r="A2" s="2" t="inlineStr">
        <is>
          <t>My Fleet Co - December 2025</t>
        </is>
      </c>
    </row>
    <row r="3" ht="34" customHeight="1">
      <c r="A3" s="2" t="inlineStr">
        <is>
          <t>Distance and operating time for each rate period and fuel type.</t>
        </is>
      </c>
    </row>
    <row r="5" ht="26" customHeight="1">
      <c r="A5" s="9" t="inlineStr">
        <is>
          <t>Diesel - 4 Aug 2025 – 1 Feb 2026</t>
        </is>
      </c>
      <c r="B5" s="10" t="n"/>
      <c r="C5" s="10" t="n"/>
      <c r="D5" s="10" t="n"/>
      <c r="E5" s="10" t="n"/>
      <c r="F5" s="10" t="n"/>
    </row>
    <row r="6" ht="42" customHeight="1">
      <c r="A6" s="3" t="inlineStr">
        <is>
          <t>Activity</t>
        </is>
      </c>
      <c r="B6" s="3" t="inlineStr">
        <is>
          <t>Distance (km)</t>
        </is>
      </c>
      <c r="C6" s="3" t="inlineStr">
        <is>
          <t>Distance %</t>
        </is>
      </c>
      <c r="D6" s="3" t="inlineStr">
        <is>
          <t>Time (h:mm)</t>
        </is>
      </c>
      <c r="E6" s="3" t="inlineStr">
        <is>
          <t>Time %</t>
        </is>
      </c>
    </row>
    <row r="7" ht="28" customHeight="1">
      <c r="A7" s="20" t="inlineStr">
        <is>
          <t>Public Roads Driving</t>
        </is>
      </c>
      <c r="B7" s="21" t="n">
        <v>27860.7</v>
      </c>
      <c r="C7" s="22" t="n">
        <v>0.9869811040023806</v>
      </c>
      <c r="D7" s="36" t="n">
        <v>24.78402777777778</v>
      </c>
      <c r="E7" s="22" t="n">
        <v>0.4226556232616384</v>
      </c>
    </row>
    <row r="8" ht="28" customHeight="1">
      <c r="A8" s="20" t="inlineStr">
        <is>
          <t>Public Roads Idling</t>
        </is>
      </c>
      <c r="B8" s="41" t="n"/>
      <c r="C8" s="42" t="n"/>
      <c r="D8" s="37" t="n">
        <v>14.81875</v>
      </c>
      <c r="E8" s="27" t="n">
        <v>0.2527121579855268</v>
      </c>
    </row>
    <row r="9" ht="28" customHeight="1">
      <c r="A9" s="25" t="inlineStr">
        <is>
          <t>Off Public Roads Driving</t>
        </is>
      </c>
      <c r="B9" s="21" t="n">
        <v>367.5</v>
      </c>
      <c r="C9" s="22" t="n">
        <v>0.0130188959976194</v>
      </c>
      <c r="D9" s="36" t="n">
        <v>6.202777777777778</v>
      </c>
      <c r="E9" s="22" t="n">
        <v>0.1057742206490894</v>
      </c>
    </row>
    <row r="10" ht="28" customHeight="1">
      <c r="A10" s="25" t="inlineStr">
        <is>
          <t>Off Public Roads Idling</t>
        </is>
      </c>
      <c r="B10" s="41" t="n"/>
      <c r="C10" s="42" t="n"/>
      <c r="D10" s="37" t="n">
        <v>12.83333333333333</v>
      </c>
      <c r="E10" s="27" t="n">
        <v>0.2188572875412097</v>
      </c>
    </row>
    <row r="11" ht="28" customHeight="1">
      <c r="A11" s="30" t="inlineStr">
        <is>
          <t>Auxiliary Equipment</t>
        </is>
      </c>
      <c r="B11" s="43" t="n"/>
      <c r="C11" s="44" t="n"/>
      <c r="D11" s="36" t="n">
        <v>4.29375</v>
      </c>
      <c r="E11" s="22" t="n">
        <v>0.07321967964524929</v>
      </c>
    </row>
    <row r="12" ht="30" customHeight="1">
      <c r="A12" s="31" t="inlineStr">
        <is>
          <t>Period total</t>
        </is>
      </c>
      <c r="B12" s="32" t="n">
        <v>28228.2</v>
      </c>
      <c r="C12" s="33" t="n">
        <v>1</v>
      </c>
      <c r="D12" s="38" t="n">
        <v>58.63888888888889</v>
      </c>
      <c r="E12" s="33" t="n">
        <v>1</v>
      </c>
    </row>
    <row r="15" ht="46" customHeight="1">
      <c r="A15" s="8" t="inlineStr">
        <is>
          <t>Time shares use whole-trip time, which includes unclassified time, so they can total less than 100%. Auxiliary time is concurrent and is not added to the total.</t>
        </is>
      </c>
    </row>
  </sheetData>
  <mergeCells count="5">
    <mergeCell ref="A2:F2"/>
    <mergeCell ref="A1:F1"/>
    <mergeCell ref="A5:F5"/>
    <mergeCell ref="A3:F3"/>
    <mergeCell ref="A15:F15"/>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7"/>
  <sheetViews>
    <sheetView showGridLines="0" zoomScale="90" workbookViewId="0">
      <selection activeCell="A1" sqref="A1"/>
    </sheetView>
  </sheetViews>
  <sheetFormatPr baseColWidth="8" defaultRowHeight="23"/>
  <cols>
    <col width="34" customWidth="1" min="1" max="1"/>
    <col width="20" customWidth="1" min="2" max="2"/>
    <col width="17" customWidth="1" min="3" max="3"/>
    <col width="20" customWidth="1" min="4" max="4"/>
    <col width="19" customWidth="1" min="5" max="5"/>
    <col width="22" customWidth="1" min="6" max="6"/>
    <col width="20" customWidth="1" min="7" max="7"/>
  </cols>
  <sheetData>
    <row r="1" ht="34" customHeight="1">
      <c r="A1" s="1" t="inlineStr">
        <is>
          <t>Granular Breakdown</t>
        </is>
      </c>
    </row>
    <row r="2" ht="25" customHeight="1">
      <c r="A2" s="2" t="inlineStr">
        <is>
          <t>My Fleet Co - December 2025</t>
        </is>
      </c>
    </row>
    <row r="3" ht="34" customHeight="1">
      <c r="A3" s="2" t="inlineStr">
        <is>
          <t>Fuel, time and FTC by driving location and activity.</t>
        </is>
      </c>
    </row>
    <row r="5" ht="26" customHeight="1">
      <c r="A5" s="9" t="inlineStr">
        <is>
          <t>Fuel and tax credits by activity</t>
        </is>
      </c>
      <c r="B5" s="10" t="n"/>
      <c r="C5" s="10" t="n"/>
      <c r="D5" s="10" t="n"/>
      <c r="E5" s="10" t="n"/>
      <c r="F5" s="10" t="n"/>
      <c r="G5" s="10" t="n"/>
    </row>
    <row r="6" ht="48" customHeight="1">
      <c r="A6" s="3" t="inlineStr">
        <is>
          <t>Activity</t>
        </is>
      </c>
      <c r="B6" s="3" t="inlineStr">
        <is>
          <t>Fuel (L)</t>
        </is>
      </c>
      <c r="C6" s="3" t="inlineStr">
        <is>
          <t>Fuel %</t>
        </is>
      </c>
      <c r="D6" s="3" t="inlineStr">
        <is>
          <t>Eligible (L)</t>
        </is>
      </c>
      <c r="E6" s="3" t="inlineStr">
        <is>
          <t>Rate (¢/L)</t>
        </is>
      </c>
      <c r="F6" s="3" t="inlineStr">
        <is>
          <t>FTC ($)</t>
        </is>
      </c>
      <c r="G6" s="3" t="inlineStr">
        <is>
          <t>Eligible % of fuel</t>
        </is>
      </c>
    </row>
    <row r="7" ht="28" customHeight="1">
      <c r="A7" s="20" t="inlineStr">
        <is>
          <t>Public Roads Driving</t>
        </is>
      </c>
      <c r="B7" s="21" t="n">
        <v>5174.96</v>
      </c>
      <c r="C7" s="22" t="n">
        <v>0.517388383216291</v>
      </c>
      <c r="D7" s="21" t="n">
        <v>4718.38</v>
      </c>
      <c r="E7" s="23" t="n">
        <v>19.2</v>
      </c>
      <c r="F7" s="24" t="n">
        <v>905.9299999999999</v>
      </c>
      <c r="G7" s="22" t="n">
        <v>0.4717398781053541</v>
      </c>
    </row>
    <row r="8" ht="28" customHeight="1">
      <c r="A8" s="20" t="inlineStr">
        <is>
          <t>Public Roads Idling</t>
        </is>
      </c>
      <c r="B8" s="26" t="n">
        <v>612.91</v>
      </c>
      <c r="C8" s="27" t="n">
        <v>0.06127825412314238</v>
      </c>
      <c r="D8" s="26" t="n">
        <v>500.56</v>
      </c>
      <c r="E8" s="28" t="n">
        <v>19.2</v>
      </c>
      <c r="F8" s="29" t="n">
        <v>96.11</v>
      </c>
      <c r="G8" s="27" t="n">
        <v>0.05004559051717243</v>
      </c>
    </row>
    <row r="9" ht="28" customHeight="1">
      <c r="A9" s="25" t="inlineStr">
        <is>
          <t>Off Public Roads Driving</t>
        </is>
      </c>
      <c r="B9" s="21" t="n">
        <v>1792.22</v>
      </c>
      <c r="C9" s="22" t="n">
        <v>0.1791847295762481</v>
      </c>
      <c r="D9" s="21" t="n">
        <v>1792.22</v>
      </c>
      <c r="E9" s="23" t="n">
        <v>51.6</v>
      </c>
      <c r="F9" s="24" t="n">
        <v>924.79</v>
      </c>
      <c r="G9" s="22" t="n">
        <v>0.1791847295762481</v>
      </c>
    </row>
    <row r="10" ht="28" customHeight="1">
      <c r="A10" s="25" t="inlineStr">
        <is>
          <t>Off Public Roads Idling</t>
        </is>
      </c>
      <c r="B10" s="26" t="n">
        <v>700.8099999999999</v>
      </c>
      <c r="C10" s="27" t="n">
        <v>0.07006642618335386</v>
      </c>
      <c r="D10" s="26" t="n">
        <v>700.8099999999999</v>
      </c>
      <c r="E10" s="28" t="n">
        <v>51.6</v>
      </c>
      <c r="F10" s="29" t="n">
        <v>361.62</v>
      </c>
      <c r="G10" s="27" t="n">
        <v>0.07006642618335386</v>
      </c>
    </row>
    <row r="11" ht="28" customHeight="1">
      <c r="A11" s="30" t="inlineStr">
        <is>
          <t>Auxiliary Equipment</t>
        </is>
      </c>
      <c r="B11" s="21" t="n">
        <v>1721.18</v>
      </c>
      <c r="C11" s="22" t="n">
        <v>0.1720822069009646</v>
      </c>
      <c r="D11" s="21" t="n">
        <v>1721.18</v>
      </c>
      <c r="E11" s="23" t="n">
        <v>51.6</v>
      </c>
      <c r="F11" s="24" t="n">
        <v>888.13</v>
      </c>
      <c r="G11" s="22" t="n">
        <v>0.1720822069009646</v>
      </c>
    </row>
    <row r="12" ht="30" customHeight="1">
      <c r="A12" s="31" t="inlineStr">
        <is>
          <t>Total</t>
        </is>
      </c>
      <c r="B12" s="32" t="n">
        <v>10002.08</v>
      </c>
      <c r="C12" s="33" t="n">
        <v>1</v>
      </c>
      <c r="D12" s="32" t="n">
        <v>9433.16</v>
      </c>
      <c r="E12" s="34" t="n"/>
      <c r="F12" s="35" t="n">
        <v>3176.57</v>
      </c>
      <c r="G12" s="33" t="n">
        <v>0.9431198310751364</v>
      </c>
    </row>
    <row r="15" ht="26" customHeight="1">
      <c r="A15" s="9" t="inlineStr">
        <is>
          <t>Time use across categories</t>
        </is>
      </c>
      <c r="B15" s="10" t="n"/>
      <c r="C15" s="10" t="n"/>
      <c r="D15" s="10" t="n"/>
      <c r="E15" s="10" t="n"/>
      <c r="F15" s="10" t="n"/>
    </row>
    <row r="16" ht="42" customHeight="1">
      <c r="A16" s="3" t="inlineStr">
        <is>
          <t>Activity</t>
        </is>
      </c>
      <c r="B16" s="3" t="inlineStr">
        <is>
          <t>Time (h:mm)</t>
        </is>
      </c>
      <c r="C16" s="3" t="inlineStr">
        <is>
          <t>Share of total</t>
        </is>
      </c>
    </row>
    <row r="17" ht="28" customHeight="1">
      <c r="A17" s="20" t="inlineStr">
        <is>
          <t>Public Roads Driving</t>
        </is>
      </c>
      <c r="B17" s="36" t="n">
        <v>24.78402777777778</v>
      </c>
      <c r="C17" s="22" t="n">
        <v>0.4226556232616384</v>
      </c>
    </row>
    <row r="18" ht="28" customHeight="1">
      <c r="A18" s="20" t="inlineStr">
        <is>
          <t>Public Roads Idling</t>
        </is>
      </c>
      <c r="B18" s="37" t="n">
        <v>14.81875</v>
      </c>
      <c r="C18" s="27" t="n">
        <v>0.2527121579855268</v>
      </c>
    </row>
    <row r="19" ht="28" customHeight="1">
      <c r="A19" s="25" t="inlineStr">
        <is>
          <t>Off Public Roads Driving</t>
        </is>
      </c>
      <c r="B19" s="36" t="n">
        <v>6.202777777777778</v>
      </c>
      <c r="C19" s="22" t="n">
        <v>0.1057742206490894</v>
      </c>
    </row>
    <row r="20" ht="28" customHeight="1">
      <c r="A20" s="25" t="inlineStr">
        <is>
          <t>Off Public Roads Idling</t>
        </is>
      </c>
      <c r="B20" s="37" t="n">
        <v>12.83333333333333</v>
      </c>
      <c r="C20" s="27" t="n">
        <v>0.2188572875412097</v>
      </c>
    </row>
    <row r="21" ht="28" customHeight="1">
      <c r="A21" s="30" t="inlineStr">
        <is>
          <t>Auxiliary Equipment</t>
        </is>
      </c>
      <c r="B21" s="36" t="n">
        <v>4.29375</v>
      </c>
      <c r="C21" s="22" t="n">
        <v>0.07321967964524929</v>
      </c>
    </row>
    <row r="22" ht="30" customHeight="1">
      <c r="A22" s="31" t="inlineStr">
        <is>
          <t>Total operating time</t>
        </is>
      </c>
      <c r="B22" s="38" t="n">
        <v>58.63888888888889</v>
      </c>
      <c r="C22" s="33" t="n">
        <v>1</v>
      </c>
    </row>
    <row r="23" ht="36" customHeight="1">
      <c r="A23" s="8" t="inlineStr">
        <is>
          <t>Auxiliary operation is concurrent. Whole-trip time also includes unclassified time.</t>
        </is>
      </c>
    </row>
    <row r="25" ht="26" customHeight="1">
      <c r="A25" s="9" t="inlineStr">
        <is>
          <t>Off public roads uplift</t>
        </is>
      </c>
      <c r="B25" s="10" t="n"/>
      <c r="C25" s="10" t="n"/>
      <c r="D25" s="10" t="n"/>
      <c r="E25" s="10" t="n"/>
      <c r="F25" s="10" t="n"/>
    </row>
    <row r="26">
      <c r="A26" s="11" t="inlineStr">
        <is>
          <t>Additional FTC</t>
        </is>
      </c>
      <c r="B26" s="45" t="n">
        <v>2174.54</v>
      </c>
    </row>
    <row r="27">
      <c r="A27" s="11" t="inlineStr">
        <is>
          <t>Share of estimated credit</t>
        </is>
      </c>
      <c r="B27" s="46" t="n">
        <v>0.6845559833405214</v>
      </c>
    </row>
  </sheetData>
  <mergeCells count="7">
    <mergeCell ref="A1:G1"/>
    <mergeCell ref="A3:G3"/>
    <mergeCell ref="A23:F23"/>
    <mergeCell ref="A2:G2"/>
    <mergeCell ref="A25:F25"/>
    <mergeCell ref="A15:F15"/>
    <mergeCell ref="A5:G5"/>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19"/>
  <sheetViews>
    <sheetView showGridLines="0" zoomScale="90" workbookViewId="0">
      <selection activeCell="A1" sqref="A1"/>
    </sheetView>
  </sheetViews>
  <sheetFormatPr baseColWidth="8" defaultRowHeight="23"/>
  <cols>
    <col width="34" customWidth="1" min="1" max="1"/>
    <col width="20" customWidth="1" min="2" max="2"/>
    <col width="30" customWidth="1" min="3" max="3"/>
    <col width="20" customWidth="1" min="4" max="4"/>
    <col width="19" customWidth="1" min="5" max="5"/>
    <col width="22" customWidth="1" min="6" max="6"/>
    <col width="20" customWidth="1" min="7" max="7"/>
  </cols>
  <sheetData>
    <row r="1" ht="34" customHeight="1">
      <c r="A1" s="1" t="inlineStr">
        <is>
          <t>Fleet Composition</t>
        </is>
      </c>
    </row>
    <row r="2" ht="25" customHeight="1">
      <c r="A2" s="2" t="inlineStr">
        <is>
          <t>My Fleet Co - December 2025</t>
        </is>
      </c>
    </row>
    <row r="3" ht="34" customHeight="1">
      <c r="A3" s="2" t="inlineStr">
        <is>
          <t>Vehicle counts and contribution by FTC treatment class.</t>
        </is>
      </c>
    </row>
    <row r="5" ht="26" customHeight="1">
      <c r="A5" s="9" t="inlineStr">
        <is>
          <t>Assets by FTC treatment</t>
        </is>
      </c>
      <c r="B5" s="10" t="n"/>
      <c r="C5" s="10" t="n"/>
      <c r="D5" s="10" t="n"/>
      <c r="E5" s="10" t="n"/>
      <c r="F5" s="10" t="n"/>
    </row>
    <row r="6" ht="42" customHeight="1">
      <c r="A6" s="3" t="inlineStr">
        <is>
          <t>Class</t>
        </is>
      </c>
      <c r="B6" s="3" t="inlineStr">
        <is>
          <t>Assets</t>
        </is>
      </c>
      <c r="C6" s="3" t="inlineStr">
        <is>
          <t>Description</t>
        </is>
      </c>
    </row>
    <row r="7" ht="28" customHeight="1">
      <c r="A7" s="5" t="inlineStr">
        <is>
          <t>Heavy Vehicles</t>
        </is>
      </c>
      <c r="B7" s="40" t="n">
        <v>5</v>
      </c>
      <c r="C7" s="5" t="inlineStr">
        <is>
          <t>On public roads FTC enabled</t>
        </is>
      </c>
    </row>
    <row r="8" ht="28" customHeight="1">
      <c r="A8" s="7" t="inlineStr">
        <is>
          <t>Light Vehicles</t>
        </is>
      </c>
      <c r="B8" s="47" t="n">
        <v>2</v>
      </c>
      <c r="C8" s="7" t="inlineStr">
        <is>
          <t>On public roads FTC not enabled</t>
        </is>
      </c>
    </row>
    <row r="9" ht="28" customHeight="1">
      <c r="A9" s="5" t="inlineStr">
        <is>
          <t>Specialised Vehicles</t>
        </is>
      </c>
      <c r="B9" s="40" t="n">
        <v>0</v>
      </c>
      <c r="C9" s="5" t="inlineStr">
        <is>
          <t>Off public roads operating use</t>
        </is>
      </c>
    </row>
    <row r="10" ht="30" customHeight="1">
      <c r="A10" s="31" t="inlineStr">
        <is>
          <t>Total assets</t>
        </is>
      </c>
      <c r="B10" s="48" t="n">
        <v>7</v>
      </c>
      <c r="C10" s="31" t="n"/>
    </row>
    <row r="12" ht="26" customHeight="1">
      <c r="A12" s="9" t="inlineStr">
        <is>
          <t>Credit contribution by fleet class</t>
        </is>
      </c>
      <c r="B12" s="10" t="n"/>
      <c r="C12" s="10" t="n"/>
      <c r="D12" s="10" t="n"/>
      <c r="E12" s="10" t="n"/>
      <c r="F12" s="10" t="n"/>
    </row>
    <row r="13" ht="42" customHeight="1">
      <c r="A13" s="3" t="inlineStr">
        <is>
          <t>Class</t>
        </is>
      </c>
      <c r="B13" s="3" t="inlineStr">
        <is>
          <t>Assets</t>
        </is>
      </c>
      <c r="C13" s="3" t="inlineStr">
        <is>
          <t>Distance (km)</t>
        </is>
      </c>
      <c r="D13" s="3" t="inlineStr">
        <is>
          <t>Fuel (L)</t>
        </is>
      </c>
      <c r="E13" s="3" t="inlineStr">
        <is>
          <t>Avg FTC / asset</t>
        </is>
      </c>
      <c r="F13" s="3" t="inlineStr">
        <is>
          <t>Total FTC ($)</t>
        </is>
      </c>
    </row>
    <row r="14" ht="28" customHeight="1">
      <c r="A14" s="5" t="inlineStr">
        <is>
          <t>Heavy Vehicles</t>
        </is>
      </c>
      <c r="B14" s="40" t="n">
        <v>5</v>
      </c>
      <c r="C14" s="40" t="n">
        <v>22530.6</v>
      </c>
      <c r="D14" s="21" t="n">
        <v>9339.08</v>
      </c>
      <c r="E14" s="24" t="n">
        <v>625.604</v>
      </c>
      <c r="F14" s="24" t="n">
        <v>3128.02</v>
      </c>
    </row>
    <row r="15" ht="28" customHeight="1">
      <c r="A15" s="7" t="inlineStr">
        <is>
          <t>Light Vehicles</t>
        </is>
      </c>
      <c r="B15" s="47" t="n">
        <v>2</v>
      </c>
      <c r="C15" s="47" t="n">
        <v>5697.599999999999</v>
      </c>
      <c r="D15" s="26" t="n">
        <v>663</v>
      </c>
      <c r="E15" s="29" t="n">
        <v>24.275</v>
      </c>
      <c r="F15" s="29" t="n">
        <v>48.55</v>
      </c>
    </row>
    <row r="17" ht="30" customHeight="1">
      <c r="A17" s="31" t="inlineStr">
        <is>
          <t>Total</t>
        </is>
      </c>
      <c r="B17" s="48" t="n">
        <v>7</v>
      </c>
      <c r="C17" s="48" t="n">
        <v>28228.2</v>
      </c>
      <c r="D17" s="32" t="n">
        <v>10002.08</v>
      </c>
      <c r="E17" s="35" t="n">
        <v>453.7957142857143</v>
      </c>
      <c r="F17" s="35" t="n">
        <v>3176.57</v>
      </c>
    </row>
    <row r="19" ht="54" customHeight="1">
      <c r="A19" s="8" t="inlineStr">
        <is>
          <t>Vehicles are classified by FTC treatment category. Light and heavy road vehicles have fuel apportioned between on public roads and off public roads use; specialised vehicles may have fuel apportioned or be fully off public roads depending on their specific use.</t>
        </is>
      </c>
    </row>
  </sheetData>
  <mergeCells count="6">
    <mergeCell ref="A2:F2"/>
    <mergeCell ref="A19:F19"/>
    <mergeCell ref="A1:F1"/>
    <mergeCell ref="A5:F5"/>
    <mergeCell ref="A12:F12"/>
    <mergeCell ref="A3:F3"/>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S14"/>
  <sheetViews>
    <sheetView showGridLines="0" zoomScale="90" workbookViewId="0">
      <pane xSplit="2" ySplit="6" topLeftCell="C7" activePane="bottomRight" state="frozen"/>
      <selection pane="topRight"/>
      <selection pane="bottomLeft"/>
      <selection pane="bottomRight" activeCell="A1" sqref="A1"/>
    </sheetView>
  </sheetViews>
  <sheetFormatPr baseColWidth="8" defaultRowHeight="23"/>
  <cols>
    <col width="18" customWidth="1" min="1" max="1"/>
    <col width="18" customWidth="1" min="2" max="2"/>
    <col width="20" customWidth="1" min="3" max="3"/>
    <col width="23" customWidth="1" min="4" max="4"/>
    <col width="23" customWidth="1" min="5" max="5"/>
    <col width="26" customWidth="1" min="6" max="6"/>
    <col width="32" customWidth="1" min="7" max="7"/>
    <col width="19" customWidth="1" min="8" max="8"/>
    <col width="18" customWidth="1" min="9" max="9"/>
    <col width="18" customWidth="1" min="10" max="10"/>
    <col width="18" customWidth="1" min="11" max="11"/>
    <col width="24" customWidth="1" min="12" max="12"/>
    <col width="18" customWidth="1" min="13" max="13"/>
    <col width="20" customWidth="1" min="14" max="14"/>
    <col width="20" customWidth="1" min="15" max="15"/>
    <col width="20" customWidth="1" min="16" max="16"/>
    <col width="20" customWidth="1" min="17" max="17"/>
    <col width="20" customWidth="1" min="18" max="18"/>
    <col width="20" customWidth="1" min="19" max="19"/>
  </cols>
  <sheetData>
    <row r="1" ht="34" customHeight="1">
      <c r="A1" s="1" t="inlineStr">
        <is>
          <t>Vehicle Register</t>
        </is>
      </c>
    </row>
    <row r="2" ht="25" customHeight="1">
      <c r="A2" s="2" t="inlineStr">
        <is>
          <t>My Fleet Co - December 2025</t>
        </is>
      </c>
    </row>
    <row r="3" ht="34" customHeight="1">
      <c r="A3" s="2" t="inlineStr">
        <is>
          <t>Vehicle details, eligibility and fuel settings. Includes registered vehicles with no activity.</t>
        </is>
      </c>
    </row>
    <row r="6" ht="48" customHeight="1">
      <c r="A6" s="3" t="inlineStr">
        <is>
          <t>Registration</t>
        </is>
      </c>
      <c r="B6" s="3" t="inlineStr">
        <is>
          <t>Device ID</t>
        </is>
      </c>
      <c r="C6" s="3" t="inlineStr">
        <is>
          <t>Vehicle ID</t>
        </is>
      </c>
      <c r="D6" s="3" t="inlineStr">
        <is>
          <t>Make</t>
        </is>
      </c>
      <c r="E6" s="3" t="inlineStr">
        <is>
          <t>Model</t>
        </is>
      </c>
      <c r="F6" s="3" t="inlineStr">
        <is>
          <t>Category</t>
        </is>
      </c>
      <c r="G6" s="3" t="inlineStr">
        <is>
          <t>Description</t>
        </is>
      </c>
      <c r="H6" s="3" t="inlineStr">
        <is>
          <t>Fuel type</t>
        </is>
      </c>
      <c r="I6" s="3" t="inlineStr">
        <is>
          <t>On public roads FTC eligible</t>
        </is>
      </c>
      <c r="J6" s="3" t="inlineStr">
        <is>
          <t>Fleet class</t>
        </is>
      </c>
      <c r="K6" s="3" t="inlineStr">
        <is>
          <t>Auxiliary fuel use</t>
        </is>
      </c>
      <c r="L6" s="3" t="inlineStr">
        <is>
          <t>Auxiliary method</t>
        </is>
      </c>
      <c r="M6" s="3" t="inlineStr">
        <is>
          <t>Auxiliary fuel %</t>
        </is>
      </c>
      <c r="N6" s="3" t="inlineStr">
        <is>
          <t>Hourly driving rates enabled</t>
        </is>
      </c>
      <c r="O6" s="3" t="inlineStr">
        <is>
          <t>On public roads driving (L/h)</t>
        </is>
      </c>
      <c r="P6" s="3" t="inlineStr">
        <is>
          <t>Off public roads driving (L/h)</t>
        </is>
      </c>
      <c r="Q6" s="3" t="inlineStr">
        <is>
          <t>Reference driving (L/100 km)</t>
        </is>
      </c>
      <c r="R6" s="3" t="inlineStr">
        <is>
          <t>Reference idling (L/h)</t>
        </is>
      </c>
      <c r="S6" s="3" t="inlineStr">
        <is>
          <t>Auxiliary fuel rate (L/h)</t>
        </is>
      </c>
    </row>
    <row r="7" ht="28" customHeight="1">
      <c r="A7" s="5" t="inlineStr">
        <is>
          <t>BXXX02</t>
        </is>
      </c>
      <c r="B7" s="49" t="inlineStr">
        <is>
          <t>2241254</t>
        </is>
      </c>
      <c r="C7" s="49" t="inlineStr">
        <is>
          <t>5e840159</t>
        </is>
      </c>
      <c r="D7" s="5" t="inlineStr">
        <is>
          <t>MACK TRUCKS</t>
        </is>
      </c>
      <c r="E7" s="5" t="inlineStr">
        <is>
          <t>PINNACLE</t>
        </is>
      </c>
      <c r="F7" s="5" t="inlineStr">
        <is>
          <t>RIGID TRUCK</t>
        </is>
      </c>
      <c r="G7" s="50" t="n"/>
      <c r="H7" s="5" t="inlineStr">
        <is>
          <t>Diesel</t>
        </is>
      </c>
      <c r="I7" s="5" t="inlineStr">
        <is>
          <t>Yes</t>
        </is>
      </c>
      <c r="J7" s="5" t="inlineStr">
        <is>
          <t>Heavy</t>
        </is>
      </c>
      <c r="K7" s="50" t="n"/>
      <c r="L7" s="5" t="inlineStr">
        <is>
          <t>CALCULATED</t>
        </is>
      </c>
      <c r="M7" s="22" t="n">
        <v>0</v>
      </c>
      <c r="N7" s="5" t="inlineStr">
        <is>
          <t>No</t>
        </is>
      </c>
      <c r="O7" s="43" t="n"/>
      <c r="P7" s="43" t="n"/>
      <c r="Q7" s="21" t="n">
        <v>28</v>
      </c>
      <c r="R7" s="21" t="n">
        <v>2</v>
      </c>
      <c r="S7" s="21" t="n">
        <v>20</v>
      </c>
    </row>
    <row r="8" ht="28" customHeight="1">
      <c r="A8" s="7" t="inlineStr">
        <is>
          <t>BXXXX5</t>
        </is>
      </c>
      <c r="B8" s="51" t="inlineStr">
        <is>
          <t>2222980</t>
        </is>
      </c>
      <c r="C8" s="51" t="inlineStr">
        <is>
          <t>d3850b65</t>
        </is>
      </c>
      <c r="D8" s="7" t="inlineStr">
        <is>
          <t>MACK TRUCKS</t>
        </is>
      </c>
      <c r="E8" s="7" t="inlineStr">
        <is>
          <t>PINNACLE</t>
        </is>
      </c>
      <c r="F8" s="7" t="inlineStr">
        <is>
          <t>RIGID TRUCK</t>
        </is>
      </c>
      <c r="G8" s="52" t="n"/>
      <c r="H8" s="7" t="inlineStr">
        <is>
          <t>Diesel</t>
        </is>
      </c>
      <c r="I8" s="7" t="inlineStr">
        <is>
          <t>Yes</t>
        </is>
      </c>
      <c r="J8" s="7" t="inlineStr">
        <is>
          <t>Heavy</t>
        </is>
      </c>
      <c r="K8" s="52" t="n"/>
      <c r="L8" s="7" t="inlineStr">
        <is>
          <t>CALCULATED</t>
        </is>
      </c>
      <c r="M8" s="27" t="n">
        <v>0</v>
      </c>
      <c r="N8" s="7" t="inlineStr">
        <is>
          <t>No</t>
        </is>
      </c>
      <c r="O8" s="41" t="n"/>
      <c r="P8" s="41" t="n"/>
      <c r="Q8" s="26" t="n">
        <v>28</v>
      </c>
      <c r="R8" s="26" t="n">
        <v>2</v>
      </c>
      <c r="S8" s="26" t="n">
        <v>20</v>
      </c>
    </row>
    <row r="9" ht="28" customHeight="1">
      <c r="A9" s="5" t="inlineStr">
        <is>
          <t>BXXX03</t>
        </is>
      </c>
      <c r="B9" s="49" t="inlineStr">
        <is>
          <t>2252710</t>
        </is>
      </c>
      <c r="C9" s="49" t="inlineStr">
        <is>
          <t>e706d624</t>
        </is>
      </c>
      <c r="D9" s="5" t="inlineStr">
        <is>
          <t>STANDARD</t>
        </is>
      </c>
      <c r="E9" s="5" t="inlineStr">
        <is>
          <t>HGV</t>
        </is>
      </c>
      <c r="F9" s="5" t="inlineStr">
        <is>
          <t>DUMP TRUCK</t>
        </is>
      </c>
      <c r="G9" s="50" t="n"/>
      <c r="H9" s="5" t="inlineStr">
        <is>
          <t>Diesel</t>
        </is>
      </c>
      <c r="I9" s="5" t="inlineStr">
        <is>
          <t>Yes</t>
        </is>
      </c>
      <c r="J9" s="5" t="inlineStr">
        <is>
          <t>Heavy</t>
        </is>
      </c>
      <c r="K9" s="50" t="n"/>
      <c r="L9" s="5" t="inlineStr">
        <is>
          <t>CALCULATED</t>
        </is>
      </c>
      <c r="M9" s="22" t="n">
        <v>0</v>
      </c>
      <c r="N9" s="5" t="inlineStr">
        <is>
          <t>No</t>
        </is>
      </c>
      <c r="O9" s="43" t="n"/>
      <c r="P9" s="43" t="n"/>
      <c r="Q9" s="21" t="n">
        <v>33</v>
      </c>
      <c r="R9" s="21" t="n">
        <v>2.25</v>
      </c>
      <c r="S9" s="21" t="n">
        <v>20</v>
      </c>
    </row>
    <row r="10" ht="28" customHeight="1">
      <c r="A10" s="7" t="inlineStr">
        <is>
          <t>BXXX08</t>
        </is>
      </c>
      <c r="B10" s="51" t="inlineStr">
        <is>
          <t>2288931</t>
        </is>
      </c>
      <c r="C10" s="51" t="inlineStr">
        <is>
          <t>4e8d8c11</t>
        </is>
      </c>
      <c r="D10" s="7" t="inlineStr">
        <is>
          <t>TOYOTA</t>
        </is>
      </c>
      <c r="E10" s="7" t="inlineStr">
        <is>
          <t>HILUX</t>
        </is>
      </c>
      <c r="F10" s="7" t="inlineStr">
        <is>
          <t>LARGE UTILITY</t>
        </is>
      </c>
      <c r="G10" s="52" t="n"/>
      <c r="H10" s="7" t="inlineStr">
        <is>
          <t>Diesel</t>
        </is>
      </c>
      <c r="I10" s="7" t="inlineStr">
        <is>
          <t>No</t>
        </is>
      </c>
      <c r="J10" s="7" t="inlineStr">
        <is>
          <t>Light</t>
        </is>
      </c>
      <c r="K10" s="52" t="n"/>
      <c r="L10" s="7" t="inlineStr">
        <is>
          <t>NONE</t>
        </is>
      </c>
      <c r="M10" s="27" t="n">
        <v>0</v>
      </c>
      <c r="N10" s="7" t="inlineStr">
        <is>
          <t>No</t>
        </is>
      </c>
      <c r="O10" s="41" t="n"/>
      <c r="P10" s="41" t="n"/>
      <c r="Q10" s="26" t="n">
        <v>8.1</v>
      </c>
      <c r="R10" s="26" t="n">
        <v>1.68</v>
      </c>
      <c r="S10" s="26" t="n">
        <v>20</v>
      </c>
    </row>
    <row r="11" ht="28" customHeight="1">
      <c r="A11" s="5" t="inlineStr">
        <is>
          <t>XQ940E</t>
        </is>
      </c>
      <c r="B11" s="49" t="inlineStr">
        <is>
          <t>2241422</t>
        </is>
      </c>
      <c r="C11" s="49" t="inlineStr">
        <is>
          <t>e36583b9</t>
        </is>
      </c>
      <c r="D11" s="5" t="inlineStr">
        <is>
          <t>DAF TRUCKS</t>
        </is>
      </c>
      <c r="E11" s="5" t="inlineStr">
        <is>
          <t>CF - SÉRIE 4 (EURO 6)</t>
        </is>
      </c>
      <c r="F11" s="5" t="inlineStr">
        <is>
          <t>PRIME MOVER TRUCK</t>
        </is>
      </c>
      <c r="G11" s="50" t="n"/>
      <c r="H11" s="5" t="inlineStr">
        <is>
          <t>Diesel</t>
        </is>
      </c>
      <c r="I11" s="5" t="inlineStr">
        <is>
          <t>Yes</t>
        </is>
      </c>
      <c r="J11" s="5" t="inlineStr">
        <is>
          <t>Heavy</t>
        </is>
      </c>
      <c r="K11" s="50" t="n"/>
      <c r="L11" s="5" t="inlineStr">
        <is>
          <t>CALCULATED</t>
        </is>
      </c>
      <c r="M11" s="22" t="n">
        <v>0</v>
      </c>
      <c r="N11" s="5" t="inlineStr">
        <is>
          <t>No</t>
        </is>
      </c>
      <c r="O11" s="43" t="n"/>
      <c r="P11" s="43" t="n"/>
      <c r="Q11" s="21" t="n">
        <v>50</v>
      </c>
      <c r="R11" s="21" t="n">
        <v>2.25</v>
      </c>
      <c r="S11" s="21" t="n">
        <v>20</v>
      </c>
    </row>
    <row r="12" ht="28" customHeight="1">
      <c r="A12" s="7" t="inlineStr">
        <is>
          <t>BXXXX9</t>
        </is>
      </c>
      <c r="B12" s="51" t="inlineStr">
        <is>
          <t>2330875</t>
        </is>
      </c>
      <c r="C12" s="51" t="inlineStr">
        <is>
          <t>dc75979a</t>
        </is>
      </c>
      <c r="D12" s="7" t="inlineStr">
        <is>
          <t>FORD</t>
        </is>
      </c>
      <c r="E12" s="7" t="inlineStr">
        <is>
          <t>RANGER</t>
        </is>
      </c>
      <c r="F12" s="7" t="inlineStr">
        <is>
          <t>RIGID TRUCK</t>
        </is>
      </c>
      <c r="G12" s="52" t="n"/>
      <c r="H12" s="7" t="inlineStr">
        <is>
          <t>Diesel</t>
        </is>
      </c>
      <c r="I12" s="7" t="inlineStr">
        <is>
          <t>No</t>
        </is>
      </c>
      <c r="J12" s="7" t="inlineStr">
        <is>
          <t>Light</t>
        </is>
      </c>
      <c r="K12" s="52" t="n"/>
      <c r="L12" s="7" t="inlineStr">
        <is>
          <t>NONE</t>
        </is>
      </c>
      <c r="M12" s="27" t="n">
        <v>0</v>
      </c>
      <c r="N12" s="7" t="inlineStr">
        <is>
          <t>No</t>
        </is>
      </c>
      <c r="O12" s="41" t="n"/>
      <c r="P12" s="41" t="n"/>
      <c r="Q12" s="26" t="n">
        <v>8.300000000000001</v>
      </c>
      <c r="R12" s="26" t="n">
        <v>1.92</v>
      </c>
      <c r="S12" s="41" t="n"/>
    </row>
    <row r="13" ht="28" customHeight="1">
      <c r="A13" s="5" t="inlineStr">
        <is>
          <t>BXXX01</t>
        </is>
      </c>
      <c r="B13" s="49" t="inlineStr">
        <is>
          <t>2241073</t>
        </is>
      </c>
      <c r="C13" s="49" t="inlineStr">
        <is>
          <t>c9a6532e</t>
        </is>
      </c>
      <c r="D13" s="5" t="inlineStr">
        <is>
          <t>MACK TRUCKS</t>
        </is>
      </c>
      <c r="E13" s="5" t="inlineStr">
        <is>
          <t>METRO-LINER</t>
        </is>
      </c>
      <c r="F13" s="5" t="inlineStr">
        <is>
          <t>RIGID TRUCK</t>
        </is>
      </c>
      <c r="G13" s="50" t="n"/>
      <c r="H13" s="5" t="inlineStr">
        <is>
          <t>Diesel</t>
        </is>
      </c>
      <c r="I13" s="5" t="inlineStr">
        <is>
          <t>Yes</t>
        </is>
      </c>
      <c r="J13" s="5" t="inlineStr">
        <is>
          <t>Heavy</t>
        </is>
      </c>
      <c r="K13" s="50" t="n"/>
      <c r="L13" s="5" t="inlineStr">
        <is>
          <t>CALCULATED</t>
        </is>
      </c>
      <c r="M13" s="22" t="n">
        <v>0</v>
      </c>
      <c r="N13" s="5" t="inlineStr">
        <is>
          <t>No</t>
        </is>
      </c>
      <c r="O13" s="43" t="n"/>
      <c r="P13" s="43" t="n"/>
      <c r="Q13" s="21" t="n">
        <v>28</v>
      </c>
      <c r="R13" s="21" t="n">
        <v>2</v>
      </c>
      <c r="S13" s="21" t="n">
        <v>20</v>
      </c>
    </row>
    <row r="14" ht="28" customHeight="1">
      <c r="A14" s="7" t="inlineStr">
        <is>
          <t>BXXXX7</t>
        </is>
      </c>
      <c r="B14" s="51" t="inlineStr">
        <is>
          <t>2252999</t>
        </is>
      </c>
      <c r="C14" s="51" t="inlineStr">
        <is>
          <t>3f1bb23c</t>
        </is>
      </c>
      <c r="D14" s="7" t="inlineStr">
        <is>
          <t>MACK TRUCKS</t>
        </is>
      </c>
      <c r="E14" s="7" t="inlineStr">
        <is>
          <t>METRO-LINER</t>
        </is>
      </c>
      <c r="F14" s="7" t="inlineStr">
        <is>
          <t>RIGID TRUCK</t>
        </is>
      </c>
      <c r="G14" s="52" t="n"/>
      <c r="H14" s="7" t="inlineStr">
        <is>
          <t>Diesel</t>
        </is>
      </c>
      <c r="I14" s="7" t="inlineStr">
        <is>
          <t>Yes</t>
        </is>
      </c>
      <c r="J14" s="7" t="inlineStr">
        <is>
          <t>Heavy</t>
        </is>
      </c>
      <c r="K14" s="52" t="n"/>
      <c r="L14" s="7" t="inlineStr">
        <is>
          <t>CALCULATED</t>
        </is>
      </c>
      <c r="M14" s="27" t="n">
        <v>0</v>
      </c>
      <c r="N14" s="7" t="inlineStr">
        <is>
          <t>No</t>
        </is>
      </c>
      <c r="O14" s="41" t="n"/>
      <c r="P14" s="41" t="n"/>
      <c r="Q14" s="26" t="n">
        <v>28</v>
      </c>
      <c r="R14" s="26" t="n">
        <v>2</v>
      </c>
      <c r="S14" s="26" t="n">
        <v>20</v>
      </c>
    </row>
  </sheetData>
  <mergeCells count="3">
    <mergeCell ref="A3:F3"/>
    <mergeCell ref="A2:F2"/>
    <mergeCell ref="A1:F1"/>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fitToPage="1"/>
  </sheetPr>
  <dimension ref="A1:N18"/>
  <sheetViews>
    <sheetView showGridLines="0" zoomScale="90" workbookViewId="0">
      <pane xSplit="2" ySplit="6" topLeftCell="C7" activePane="bottomRight" state="frozen"/>
      <selection pane="topRight"/>
      <selection pane="bottomLeft"/>
      <selection pane="bottomRight" activeCell="A1" sqref="A1"/>
    </sheetView>
  </sheetViews>
  <sheetFormatPr baseColWidth="8" defaultRowHeight="23"/>
  <cols>
    <col width="18" customWidth="1" min="1" max="1"/>
    <col width="18" customWidth="1" min="2" max="2"/>
    <col width="24" customWidth="1" min="3" max="3"/>
    <col width="22" customWidth="1" min="4" max="4"/>
    <col width="27" customWidth="1" min="5" max="5"/>
    <col width="18" customWidth="1" min="6" max="6"/>
    <col width="22" customWidth="1" min="7" max="7"/>
    <col width="22" customWidth="1" min="8" max="8"/>
    <col width="22" customWidth="1" min="9" max="9"/>
    <col width="22" customWidth="1" min="10" max="10"/>
    <col width="20" customWidth="1" min="11" max="11"/>
    <col width="32" customWidth="1" min="12" max="12"/>
    <col width="20" customWidth="1" min="13" max="13"/>
    <col width="20" customWidth="1" min="14" max="14"/>
  </cols>
  <sheetData>
    <row r="1" ht="34" customHeight="1">
      <c r="A1" s="1" t="inlineStr">
        <is>
          <t>Per-Vehicle Distance</t>
        </is>
      </c>
    </row>
    <row r="2" ht="25" customHeight="1">
      <c r="A2" s="2" t="inlineStr">
        <is>
          <t>My Fleet Co - December 2025</t>
        </is>
      </c>
    </row>
    <row r="3" ht="34" customHeight="1">
      <c r="A3" s="2" t="inlineStr">
        <is>
          <t>Reported values. Filtering hides vehicle rows; reported fleet totals remain unchanged.</t>
        </is>
      </c>
    </row>
    <row r="6" ht="48" customHeight="1">
      <c r="A6" s="3" t="inlineStr">
        <is>
          <t>Registration</t>
        </is>
      </c>
      <c r="B6" s="3" t="inlineStr">
        <is>
          <t>Device ID</t>
        </is>
      </c>
      <c r="C6" s="3" t="inlineStr">
        <is>
          <t>Make</t>
        </is>
      </c>
      <c r="D6" s="3" t="inlineStr">
        <is>
          <t>Model</t>
        </is>
      </c>
      <c r="E6" s="3" t="inlineStr">
        <is>
          <t>Category</t>
        </is>
      </c>
      <c r="F6" s="3" t="inlineStr">
        <is>
          <t>Fleet class</t>
        </is>
      </c>
      <c r="G6" s="3" t="inlineStr">
        <is>
          <t>On public roads (km)</t>
        </is>
      </c>
      <c r="H6" s="3" t="inlineStr">
        <is>
          <t>Off public roads (km)</t>
        </is>
      </c>
      <c r="I6" s="3" t="inlineStr">
        <is>
          <t>Auxiliary (km)</t>
        </is>
      </c>
      <c r="J6" s="3" t="inlineStr">
        <is>
          <t>Total (km)</t>
        </is>
      </c>
      <c r="K6" s="3" t="inlineStr">
        <is>
          <t>Vehicle ID</t>
        </is>
      </c>
      <c r="L6" s="3" t="inlineStr">
        <is>
          <t>Description</t>
        </is>
      </c>
      <c r="M6" s="3" t="inlineStr">
        <is>
          <t>On public roads distance (%)</t>
        </is>
      </c>
      <c r="N6" s="3" t="inlineStr">
        <is>
          <t>Off public roads distance (%)</t>
        </is>
      </c>
    </row>
    <row r="7" ht="28" customHeight="1">
      <c r="A7" s="5" t="inlineStr">
        <is>
          <t>BXXX03</t>
        </is>
      </c>
      <c r="B7" s="49" t="inlineStr">
        <is>
          <t>2252710</t>
        </is>
      </c>
      <c r="C7" s="5" t="inlineStr">
        <is>
          <t>STANDARD</t>
        </is>
      </c>
      <c r="D7" s="5" t="inlineStr">
        <is>
          <t>HGV</t>
        </is>
      </c>
      <c r="E7" s="5" t="inlineStr">
        <is>
          <t>DUMP TRUCK</t>
        </is>
      </c>
      <c r="F7" s="5" t="inlineStr">
        <is>
          <t>Heavy</t>
        </is>
      </c>
      <c r="G7" s="40" t="n">
        <v>3848</v>
      </c>
      <c r="H7" s="40" t="n">
        <v>61</v>
      </c>
      <c r="I7" s="53" t="n"/>
      <c r="J7" s="40" t="n">
        <v>3909.2</v>
      </c>
      <c r="K7" s="49" t="inlineStr">
        <is>
          <t>e706d624</t>
        </is>
      </c>
      <c r="L7" s="5" t="inlineStr"/>
      <c r="M7" s="22" t="n">
        <v>0.984472526348102</v>
      </c>
      <c r="N7" s="22" t="n">
        <v>0.01552747365189809</v>
      </c>
    </row>
    <row r="8" ht="28" customHeight="1">
      <c r="A8" s="7" t="inlineStr">
        <is>
          <t>BXXX01</t>
        </is>
      </c>
      <c r="B8" s="51" t="inlineStr">
        <is>
          <t>2241073</t>
        </is>
      </c>
      <c r="C8" s="7" t="inlineStr">
        <is>
          <t>MACK TRUCKS</t>
        </is>
      </c>
      <c r="D8" s="7" t="inlineStr">
        <is>
          <t>METRO-LINER</t>
        </is>
      </c>
      <c r="E8" s="7" t="inlineStr">
        <is>
          <t>RIGID TRUCK</t>
        </is>
      </c>
      <c r="F8" s="7" t="inlineStr">
        <is>
          <t>Heavy</t>
        </is>
      </c>
      <c r="G8" s="47" t="n">
        <v>4412</v>
      </c>
      <c r="H8" s="47" t="n">
        <v>54</v>
      </c>
      <c r="I8" s="54" t="n"/>
      <c r="J8" s="47" t="n">
        <v>4466.3</v>
      </c>
      <c r="K8" s="51" t="inlineStr">
        <is>
          <t>c9a6532e</t>
        </is>
      </c>
      <c r="L8" s="7" t="inlineStr"/>
      <c r="M8" s="27" t="n">
        <v>0.9878646754584332</v>
      </c>
      <c r="N8" s="27" t="n">
        <v>0.01213532454156684</v>
      </c>
    </row>
    <row r="9" ht="28" customHeight="1">
      <c r="A9" s="5" t="inlineStr">
        <is>
          <t>BXXX02</t>
        </is>
      </c>
      <c r="B9" s="49" t="inlineStr">
        <is>
          <t>2241254</t>
        </is>
      </c>
      <c r="C9" s="5" t="inlineStr">
        <is>
          <t>MACK TRUCKS</t>
        </is>
      </c>
      <c r="D9" s="5" t="inlineStr">
        <is>
          <t>PINNACLE</t>
        </is>
      </c>
      <c r="E9" s="5" t="inlineStr">
        <is>
          <t>RIGID TRUCK</t>
        </is>
      </c>
      <c r="F9" s="5" t="inlineStr">
        <is>
          <t>Heavy</t>
        </is>
      </c>
      <c r="G9" s="40" t="n">
        <v>4434</v>
      </c>
      <c r="H9" s="40" t="n">
        <v>55</v>
      </c>
      <c r="I9" s="53" t="n"/>
      <c r="J9" s="40" t="n">
        <v>4489</v>
      </c>
      <c r="K9" s="49" t="inlineStr">
        <is>
          <t>5e840159</t>
        </is>
      </c>
      <c r="L9" s="5" t="inlineStr"/>
      <c r="M9" s="22" t="n">
        <v>0.9878146580530185</v>
      </c>
      <c r="N9" s="22" t="n">
        <v>0.01218534194698151</v>
      </c>
    </row>
    <row r="10" ht="28" customHeight="1">
      <c r="A10" s="7" t="inlineStr">
        <is>
          <t>BXXXX5</t>
        </is>
      </c>
      <c r="B10" s="51" t="inlineStr">
        <is>
          <t>2222980</t>
        </is>
      </c>
      <c r="C10" s="7" t="inlineStr">
        <is>
          <t>MACK TRUCKS</t>
        </is>
      </c>
      <c r="D10" s="7" t="inlineStr">
        <is>
          <t>PINNACLE</t>
        </is>
      </c>
      <c r="E10" s="7" t="inlineStr">
        <is>
          <t>RIGID TRUCK</t>
        </is>
      </c>
      <c r="F10" s="7" t="inlineStr">
        <is>
          <t>Heavy</t>
        </is>
      </c>
      <c r="G10" s="47" t="n">
        <v>5282</v>
      </c>
      <c r="H10" s="47" t="n">
        <v>62</v>
      </c>
      <c r="I10" s="54" t="n"/>
      <c r="J10" s="47" t="n">
        <v>5344.2</v>
      </c>
      <c r="K10" s="51" t="inlineStr">
        <is>
          <t>d3850b65</t>
        </is>
      </c>
      <c r="L10" s="7" t="inlineStr"/>
      <c r="M10" s="27" t="n">
        <v>0.9883425021518656</v>
      </c>
      <c r="N10" s="27" t="n">
        <v>0.01165749784813443</v>
      </c>
    </row>
    <row r="11" ht="28" customHeight="1">
      <c r="A11" s="5" t="inlineStr">
        <is>
          <t>BXXXX7</t>
        </is>
      </c>
      <c r="B11" s="49" t="inlineStr">
        <is>
          <t>2252999</t>
        </is>
      </c>
      <c r="C11" s="5" t="inlineStr">
        <is>
          <t>MACK TRUCKS</t>
        </is>
      </c>
      <c r="D11" s="5" t="inlineStr">
        <is>
          <t>METRO-LINER</t>
        </is>
      </c>
      <c r="E11" s="5" t="inlineStr">
        <is>
          <t>RIGID TRUCK</t>
        </is>
      </c>
      <c r="F11" s="5" t="inlineStr">
        <is>
          <t>Heavy</t>
        </is>
      </c>
      <c r="G11" s="40" t="n">
        <v>4264</v>
      </c>
      <c r="H11" s="40" t="n">
        <v>58</v>
      </c>
      <c r="I11" s="53" t="n"/>
      <c r="J11" s="40" t="n">
        <v>4321.9</v>
      </c>
      <c r="K11" s="49" t="inlineStr">
        <is>
          <t>3f1bb23c</t>
        </is>
      </c>
      <c r="L11" s="5" t="inlineStr"/>
      <c r="M11" s="22" t="n">
        <v>0.9865799763992689</v>
      </c>
      <c r="N11" s="22" t="n">
        <v>0.01342002360073116</v>
      </c>
    </row>
    <row r="12" ht="28" customHeight="1">
      <c r="A12" s="7" t="inlineStr">
        <is>
          <t>BXXX08</t>
        </is>
      </c>
      <c r="B12" s="51" t="inlineStr">
        <is>
          <t>2288931</t>
        </is>
      </c>
      <c r="C12" s="7" t="inlineStr">
        <is>
          <t>TOYOTA</t>
        </is>
      </c>
      <c r="D12" s="7" t="inlineStr">
        <is>
          <t>HILUX</t>
        </is>
      </c>
      <c r="E12" s="7" t="inlineStr">
        <is>
          <t>LARGE UTILITY</t>
        </is>
      </c>
      <c r="F12" s="7" t="inlineStr">
        <is>
          <t>Light</t>
        </is>
      </c>
      <c r="G12" s="47" t="n">
        <v>4945</v>
      </c>
      <c r="H12" s="47" t="n">
        <v>69</v>
      </c>
      <c r="I12" s="54" t="n"/>
      <c r="J12" s="47" t="n">
        <v>5014.4</v>
      </c>
      <c r="K12" s="51" t="inlineStr">
        <is>
          <t>4e8d8c11</t>
        </is>
      </c>
      <c r="L12" s="7" t="inlineStr"/>
      <c r="M12" s="27" t="n">
        <v>0.9861598596043396</v>
      </c>
      <c r="N12" s="27" t="n">
        <v>0.0138401403956605</v>
      </c>
    </row>
    <row r="13" ht="28" customHeight="1">
      <c r="A13" s="5" t="inlineStr">
        <is>
          <t>BXXXX9</t>
        </is>
      </c>
      <c r="B13" s="49" t="inlineStr">
        <is>
          <t>2330875</t>
        </is>
      </c>
      <c r="C13" s="5" t="inlineStr">
        <is>
          <t>FORD</t>
        </is>
      </c>
      <c r="D13" s="5" t="inlineStr">
        <is>
          <t>RANGER</t>
        </is>
      </c>
      <c r="E13" s="5" t="inlineStr">
        <is>
          <t>RIGID TRUCK</t>
        </is>
      </c>
      <c r="F13" s="5" t="inlineStr">
        <is>
          <t>Light</t>
        </is>
      </c>
      <c r="G13" s="40" t="n">
        <v>675</v>
      </c>
      <c r="H13" s="40" t="n">
        <v>8</v>
      </c>
      <c r="I13" s="53" t="n"/>
      <c r="J13" s="40" t="n">
        <v>683.2</v>
      </c>
      <c r="K13" s="49" t="inlineStr">
        <is>
          <t>dc75979a</t>
        </is>
      </c>
      <c r="L13" s="5" t="inlineStr"/>
      <c r="M13" s="22" t="n">
        <v>0.9879976580796253</v>
      </c>
      <c r="N13" s="22" t="n">
        <v>0.0120023419203747</v>
      </c>
    </row>
    <row r="15" ht="30" customHeight="1">
      <c r="A15" s="31" t="inlineStr">
        <is>
          <t>Fleet total (reported)</t>
        </is>
      </c>
      <c r="B15" s="31" t="n"/>
      <c r="C15" s="31" t="n"/>
      <c r="D15" s="31" t="n"/>
      <c r="E15" s="31" t="n"/>
      <c r="F15" s="31" t="n"/>
      <c r="G15" s="48" t="n">
        <v>27861</v>
      </c>
      <c r="H15" s="48" t="n">
        <v>367</v>
      </c>
      <c r="I15" s="48" t="n">
        <v>0</v>
      </c>
      <c r="J15" s="48" t="n">
        <v>28228.2</v>
      </c>
      <c r="K15" s="55" t="n"/>
      <c r="L15" s="31" t="n"/>
      <c r="M15" s="33" t="n">
        <v>0.9869811040023807</v>
      </c>
      <c r="N15" s="33" t="n">
        <v>0.0130188959976194</v>
      </c>
    </row>
    <row r="17" ht="36" customHeight="1">
      <c r="A17" s="8" t="inlineStr">
        <is>
          <t>Fleet totals and rounding follow the PDF. Rounded vehicle rows may not sum exactly to fleet totals.</t>
        </is>
      </c>
    </row>
    <row r="18" ht="36" customHeight="1">
      <c r="A18" s="8" t="inlineStr">
        <is>
          <t>Distance percentages are shares of each vehicle's total distance.</t>
        </is>
      </c>
    </row>
  </sheetData>
  <mergeCells count="5">
    <mergeCell ref="A2:F2"/>
    <mergeCell ref="A17:J17"/>
    <mergeCell ref="A18:J18"/>
    <mergeCell ref="A1:F1"/>
    <mergeCell ref="A3:F3"/>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tableParts count="1">
    <tablePart xmlns:r="http://schemas.openxmlformats.org/officeDocument/2006/relationships" r:id="rId1"/>
  </tableParts>
</worksheet>
</file>

<file path=xl/worksheets/sheet11.xml><?xml version="1.0" encoding="utf-8"?>
<worksheet xmlns="http://schemas.openxmlformats.org/spreadsheetml/2006/main">
  <sheetPr>
    <outlinePr summaryBelow="1" summaryRight="1"/>
    <pageSetUpPr fitToPage="1"/>
  </sheetPr>
  <dimension ref="A1:W30"/>
  <sheetViews>
    <sheetView showGridLines="0" zoomScale="90" workbookViewId="0">
      <pane xSplit="2" ySplit="6" topLeftCell="C7" activePane="bottomRight" state="frozen"/>
      <selection pane="topRight"/>
      <selection pane="bottomLeft"/>
      <selection pane="bottomRight" activeCell="A1" sqref="A1"/>
    </sheetView>
  </sheetViews>
  <sheetFormatPr baseColWidth="8" defaultRowHeight="23"/>
  <cols>
    <col width="18" customWidth="1" min="1" max="1"/>
    <col width="18" customWidth="1" min="2" max="2"/>
    <col width="24" customWidth="1" min="3" max="3"/>
    <col width="22" customWidth="1" min="4" max="4"/>
    <col width="27" customWidth="1" min="5" max="5"/>
    <col width="18" customWidth="1" min="6" max="6"/>
    <col width="22" customWidth="1" min="7" max="7"/>
    <col width="22" customWidth="1" min="8" max="8"/>
    <col width="22" customWidth="1" min="9" max="9"/>
    <col width="22" customWidth="1" min="10" max="10"/>
    <col width="20" customWidth="1" min="11" max="11"/>
    <col width="32"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 width="20" customWidth="1" min="20" max="20"/>
    <col width="20" customWidth="1" min="21" max="21"/>
    <col width="20" customWidth="1" min="22" max="22"/>
    <col hidden="1" width="13" customWidth="1" min="23" max="23"/>
  </cols>
  <sheetData>
    <row r="1" ht="34" customHeight="1">
      <c r="A1" s="1" t="inlineStr">
        <is>
          <t>Per-Vehicle Operating Time</t>
        </is>
      </c>
    </row>
    <row r="2" ht="25" customHeight="1">
      <c r="A2" s="2" t="inlineStr">
        <is>
          <t>My Fleet Co - December 2025</t>
        </is>
      </c>
    </row>
    <row r="3" ht="34" customHeight="1">
      <c r="A3" s="2" t="inlineStr">
        <is>
          <t>Reported values. Filtering hides vehicle rows; reported fleet totals remain unchanged.</t>
        </is>
      </c>
    </row>
    <row r="6" ht="48" customHeight="1">
      <c r="A6" s="3" t="inlineStr">
        <is>
          <t>Registration</t>
        </is>
      </c>
      <c r="B6" s="3" t="inlineStr">
        <is>
          <t>Device ID</t>
        </is>
      </c>
      <c r="C6" s="3" t="inlineStr">
        <is>
          <t>Make</t>
        </is>
      </c>
      <c r="D6" s="3" t="inlineStr">
        <is>
          <t>Model</t>
        </is>
      </c>
      <c r="E6" s="3" t="inlineStr">
        <is>
          <t>Category</t>
        </is>
      </c>
      <c r="F6" s="3" t="inlineStr">
        <is>
          <t>Fleet class</t>
        </is>
      </c>
      <c r="G6" s="3" t="inlineStr">
        <is>
          <t>On public roads (h:mm)</t>
        </is>
      </c>
      <c r="H6" s="3" t="inlineStr">
        <is>
          <t>Off public roads (h:mm)</t>
        </is>
      </c>
      <c r="I6" s="3" t="inlineStr">
        <is>
          <t>Auxiliary (h:mm)</t>
        </is>
      </c>
      <c r="J6" s="3" t="inlineStr">
        <is>
          <t>Total (h:mm)</t>
        </is>
      </c>
      <c r="K6" s="3" t="inlineStr">
        <is>
          <t>Vehicle ID</t>
        </is>
      </c>
      <c r="L6" s="3" t="inlineStr">
        <is>
          <t>Description</t>
        </is>
      </c>
      <c r="M6" s="3" t="inlineStr">
        <is>
          <t>Active days</t>
        </is>
      </c>
      <c r="N6" s="3" t="inlineStr">
        <is>
          <t>On public roads driving (h:mm)</t>
        </is>
      </c>
      <c r="O6" s="3" t="inlineStr">
        <is>
          <t>On public roads idling (h:mm)</t>
        </is>
      </c>
      <c r="P6" s="3" t="inlineStr">
        <is>
          <t>Off public roads driving (h:mm)</t>
        </is>
      </c>
      <c r="Q6" s="3" t="inlineStr">
        <is>
          <t>Off public roads idling (h:mm)</t>
        </is>
      </c>
      <c r="R6" s="3" t="inlineStr">
        <is>
          <t>On public roads driving (%)</t>
        </is>
      </c>
      <c r="S6" s="3" t="inlineStr">
        <is>
          <t>On public roads idling (%)</t>
        </is>
      </c>
      <c r="T6" s="3" t="inlineStr">
        <is>
          <t>Off public roads driving (%)</t>
        </is>
      </c>
      <c r="U6" s="3" t="inlineStr">
        <is>
          <t>Off public roads idling (%)</t>
        </is>
      </c>
      <c r="V6" s="3" t="inlineStr">
        <is>
          <t>Auxiliary (%)</t>
        </is>
      </c>
    </row>
    <row r="7" ht="28" customHeight="1">
      <c r="A7" s="5" t="inlineStr">
        <is>
          <t>BXXX03</t>
        </is>
      </c>
      <c r="B7" s="49" t="inlineStr">
        <is>
          <t>2252710</t>
        </is>
      </c>
      <c r="C7" s="5" t="inlineStr">
        <is>
          <t>STANDARD</t>
        </is>
      </c>
      <c r="D7" s="5" t="inlineStr">
        <is>
          <t>HGV</t>
        </is>
      </c>
      <c r="E7" s="5" t="inlineStr">
        <is>
          <t>DUMP TRUCK</t>
        </is>
      </c>
      <c r="F7" s="5" t="inlineStr">
        <is>
          <t>Heavy</t>
        </is>
      </c>
      <c r="G7" s="36" t="n">
        <v>5.555555555555555</v>
      </c>
      <c r="H7" s="36" t="n">
        <v>2.861805555555556</v>
      </c>
      <c r="I7" s="36" t="n">
        <v>0.7229166666666667</v>
      </c>
      <c r="J7" s="36" t="n">
        <v>8.417361111111111</v>
      </c>
      <c r="K7" s="49" t="inlineStr">
        <is>
          <t>e706d624</t>
        </is>
      </c>
      <c r="L7" s="5" t="inlineStr"/>
      <c r="M7" s="40" t="n">
        <v>18</v>
      </c>
      <c r="N7" s="36" t="n">
        <v>3.691666666666667</v>
      </c>
      <c r="O7" s="36" t="n">
        <v>1.863888888888889</v>
      </c>
      <c r="P7" s="36" t="n">
        <v>1.340972222222222</v>
      </c>
      <c r="Q7" s="36" t="n">
        <v>1.520833333333333</v>
      </c>
      <c r="R7" s="22" t="n">
        <v>0.4385620435125884</v>
      </c>
      <c r="S7" s="22" t="n">
        <v>0.2214479060876538</v>
      </c>
      <c r="T7" s="22" t="n">
        <v>0.1593478804298953</v>
      </c>
      <c r="U7" s="22" t="n">
        <v>0.1806429949781744</v>
      </c>
      <c r="V7" s="22" t="n">
        <v>0.08586109005048226</v>
      </c>
    </row>
    <row r="8" ht="28" customHeight="1">
      <c r="A8" s="7" t="inlineStr">
        <is>
          <t>BXXX01</t>
        </is>
      </c>
      <c r="B8" s="51" t="inlineStr">
        <is>
          <t>2241073</t>
        </is>
      </c>
      <c r="C8" s="7" t="inlineStr">
        <is>
          <t>MACK TRUCKS</t>
        </is>
      </c>
      <c r="D8" s="7" t="inlineStr">
        <is>
          <t>METRO-LINER</t>
        </is>
      </c>
      <c r="E8" s="7" t="inlineStr">
        <is>
          <t>RIGID TRUCK</t>
        </is>
      </c>
      <c r="F8" s="7" t="inlineStr">
        <is>
          <t>Heavy</t>
        </is>
      </c>
      <c r="G8" s="37" t="n">
        <v>6.563888888888889</v>
      </c>
      <c r="H8" s="37" t="n">
        <v>5.340277777777778</v>
      </c>
      <c r="I8" s="37" t="n">
        <v>0.6895833333333333</v>
      </c>
      <c r="J8" s="37" t="n">
        <v>11.90416666666667</v>
      </c>
      <c r="K8" s="51" t="inlineStr">
        <is>
          <t>c9a6532e</t>
        </is>
      </c>
      <c r="L8" s="7" t="inlineStr"/>
      <c r="M8" s="47" t="n">
        <v>20</v>
      </c>
      <c r="N8" s="37" t="n">
        <v>4.036805555555556</v>
      </c>
      <c r="O8" s="37" t="n">
        <v>2.527083333333333</v>
      </c>
      <c r="P8" s="37" t="n">
        <v>0.7395833333333334</v>
      </c>
      <c r="Q8" s="37" t="n">
        <v>4.600694444444445</v>
      </c>
      <c r="R8" s="27" t="n">
        <v>0.3391116096977037</v>
      </c>
      <c r="S8" s="27" t="n">
        <v>0.2123086328790634</v>
      </c>
      <c r="T8" s="27" t="n">
        <v>0.06211136643256043</v>
      </c>
      <c r="U8" s="27" t="n">
        <v>0.3864678076210244</v>
      </c>
      <c r="V8" s="27" t="n">
        <v>0.05790877148769177</v>
      </c>
    </row>
    <row r="9" ht="28" customHeight="1">
      <c r="A9" s="5" t="inlineStr">
        <is>
          <t>BXXX02</t>
        </is>
      </c>
      <c r="B9" s="49" t="inlineStr">
        <is>
          <t>2241254</t>
        </is>
      </c>
      <c r="C9" s="5" t="inlineStr">
        <is>
          <t>MACK TRUCKS</t>
        </is>
      </c>
      <c r="D9" s="5" t="inlineStr">
        <is>
          <t>PINNACLE</t>
        </is>
      </c>
      <c r="E9" s="5" t="inlineStr">
        <is>
          <t>RIGID TRUCK</t>
        </is>
      </c>
      <c r="F9" s="5" t="inlineStr">
        <is>
          <t>Heavy</t>
        </is>
      </c>
      <c r="G9" s="36" t="n">
        <v>6.397222222222222</v>
      </c>
      <c r="H9" s="36" t="n">
        <v>2.457638888888889</v>
      </c>
      <c r="I9" s="36" t="n">
        <v>0.7201388888888889</v>
      </c>
      <c r="J9" s="36" t="n">
        <v>8.854861111111111</v>
      </c>
      <c r="K9" s="49" t="inlineStr">
        <is>
          <t>5e840159</t>
        </is>
      </c>
      <c r="L9" s="5" t="inlineStr"/>
      <c r="M9" s="40" t="n">
        <v>18</v>
      </c>
      <c r="N9" s="36" t="n">
        <v>3.918055555555556</v>
      </c>
      <c r="O9" s="36" t="n">
        <v>2.479166666666667</v>
      </c>
      <c r="P9" s="36" t="n">
        <v>1.116666666666667</v>
      </c>
      <c r="Q9" s="36" t="n">
        <v>1.340972222222222</v>
      </c>
      <c r="R9" s="22" t="n">
        <v>0.4425072133124927</v>
      </c>
      <c r="S9" s="22" t="n">
        <v>0.2799635785558944</v>
      </c>
      <c r="T9" s="22" t="n">
        <v>0.1261237591886896</v>
      </c>
      <c r="U9" s="22" t="n">
        <v>0.1514038804052788</v>
      </c>
      <c r="V9" s="22" t="n">
        <v>0.0813545577390471</v>
      </c>
    </row>
    <row r="10" ht="28" customHeight="1">
      <c r="A10" s="7" t="inlineStr">
        <is>
          <t>BXXXX5</t>
        </is>
      </c>
      <c r="B10" s="51" t="inlineStr">
        <is>
          <t>2222980</t>
        </is>
      </c>
      <c r="C10" s="7" t="inlineStr">
        <is>
          <t>MACK TRUCKS</t>
        </is>
      </c>
      <c r="D10" s="7" t="inlineStr">
        <is>
          <t>PINNACLE</t>
        </is>
      </c>
      <c r="E10" s="7" t="inlineStr">
        <is>
          <t>RIGID TRUCK</t>
        </is>
      </c>
      <c r="F10" s="7" t="inlineStr">
        <is>
          <t>Heavy</t>
        </is>
      </c>
      <c r="G10" s="37" t="n">
        <v>7.183333333333334</v>
      </c>
      <c r="H10" s="37" t="n">
        <v>2.617361111111111</v>
      </c>
      <c r="I10" s="37" t="n">
        <v>0.6694444444444444</v>
      </c>
      <c r="J10" s="37" t="n">
        <v>9.800694444444444</v>
      </c>
      <c r="K10" s="51" t="inlineStr">
        <is>
          <t>d3850b65</t>
        </is>
      </c>
      <c r="L10" s="7" t="inlineStr"/>
      <c r="M10" s="47" t="n">
        <v>19</v>
      </c>
      <c r="N10" s="37" t="n">
        <v>4.433333333333334</v>
      </c>
      <c r="O10" s="37" t="n">
        <v>2.75</v>
      </c>
      <c r="P10" s="37" t="n">
        <v>1.103472222222222</v>
      </c>
      <c r="Q10" s="37" t="n">
        <v>1.513888888888889</v>
      </c>
      <c r="R10" s="27" t="n">
        <v>0.4523261391906819</v>
      </c>
      <c r="S10" s="27" t="n">
        <v>0.2806289578236035</v>
      </c>
      <c r="T10" s="27" t="n">
        <v>0.1125575449926202</v>
      </c>
      <c r="U10" s="27" t="n">
        <v>0.1544894837123845</v>
      </c>
      <c r="V10" s="27" t="n">
        <v>0.06833195515866014</v>
      </c>
    </row>
    <row r="11" ht="28" customHeight="1">
      <c r="A11" s="5" t="inlineStr">
        <is>
          <t>BXXXX7</t>
        </is>
      </c>
      <c r="B11" s="49" t="inlineStr">
        <is>
          <t>2252999</t>
        </is>
      </c>
      <c r="C11" s="5" t="inlineStr">
        <is>
          <t>MACK TRUCKS</t>
        </is>
      </c>
      <c r="D11" s="5" t="inlineStr">
        <is>
          <t>METRO-LINER</t>
        </is>
      </c>
      <c r="E11" s="5" t="inlineStr">
        <is>
          <t>RIGID TRUCK</t>
        </is>
      </c>
      <c r="F11" s="5" t="inlineStr">
        <is>
          <t>Heavy</t>
        </is>
      </c>
      <c r="G11" s="36" t="n">
        <v>6.360416666666667</v>
      </c>
      <c r="H11" s="36" t="n">
        <v>2.700694444444444</v>
      </c>
      <c r="I11" s="36" t="n">
        <v>0.7840277777777778</v>
      </c>
      <c r="J11" s="36" t="n">
        <v>9.061111111111112</v>
      </c>
      <c r="K11" s="49" t="inlineStr">
        <is>
          <t>3f1bb23c</t>
        </is>
      </c>
      <c r="L11" s="5" t="inlineStr"/>
      <c r="M11" s="40" t="n">
        <v>22</v>
      </c>
      <c r="N11" s="36" t="n">
        <v>3.924305555555556</v>
      </c>
      <c r="O11" s="36" t="n">
        <v>2.436111111111111</v>
      </c>
      <c r="P11" s="36" t="n">
        <v>0.9576388888888889</v>
      </c>
      <c r="Q11" s="36" t="n">
        <v>1.743055555555556</v>
      </c>
      <c r="R11" s="22" t="n">
        <v>0.4331030064101188</v>
      </c>
      <c r="S11" s="22" t="n">
        <v>0.2688448604090091</v>
      </c>
      <c r="T11" s="22" t="n">
        <v>0.1056964528223223</v>
      </c>
      <c r="U11" s="22" t="n">
        <v>0.1923495492070888</v>
      </c>
      <c r="V11" s="22" t="n">
        <v>0.08649062087105268</v>
      </c>
    </row>
    <row r="12" ht="28" customHeight="1">
      <c r="A12" s="7" t="inlineStr">
        <is>
          <t>BXXX08</t>
        </is>
      </c>
      <c r="B12" s="51" t="inlineStr">
        <is>
          <t>2288931</t>
        </is>
      </c>
      <c r="C12" s="7" t="inlineStr">
        <is>
          <t>TOYOTA</t>
        </is>
      </c>
      <c r="D12" s="7" t="inlineStr">
        <is>
          <t>HILUX</t>
        </is>
      </c>
      <c r="E12" s="7" t="inlineStr">
        <is>
          <t>LARGE UTILITY</t>
        </is>
      </c>
      <c r="F12" s="7" t="inlineStr">
        <is>
          <t>Light</t>
        </is>
      </c>
      <c r="G12" s="37" t="n">
        <v>6.835416666666666</v>
      </c>
      <c r="H12" s="37" t="n">
        <v>2.566666666666667</v>
      </c>
      <c r="I12" s="37" t="n">
        <v>0.7076388888888889</v>
      </c>
      <c r="J12" s="37" t="n">
        <v>9.402083333333334</v>
      </c>
      <c r="K12" s="51" t="inlineStr">
        <is>
          <t>4e8d8c11</t>
        </is>
      </c>
      <c r="L12" s="7" t="inlineStr"/>
      <c r="M12" s="47" t="n">
        <v>18</v>
      </c>
      <c r="N12" s="37" t="n">
        <v>4.248611111111111</v>
      </c>
      <c r="O12" s="37" t="n">
        <v>2.586805555555555</v>
      </c>
      <c r="P12" s="37" t="n">
        <v>0.8770833333333333</v>
      </c>
      <c r="Q12" s="37" t="n">
        <v>1.689583333333333</v>
      </c>
      <c r="R12" s="27" t="n">
        <v>0.4518908833872151</v>
      </c>
      <c r="S12" s="27" t="n">
        <v>0.2751513969736116</v>
      </c>
      <c r="T12" s="27" t="n">
        <v>0.09324753617536419</v>
      </c>
      <c r="U12" s="27" t="n">
        <v>0.1797101834638091</v>
      </c>
      <c r="V12" s="27" t="n">
        <v>0.07526898398763268</v>
      </c>
    </row>
    <row r="13" ht="28" customHeight="1">
      <c r="A13" s="5" t="inlineStr">
        <is>
          <t>BXXXX9</t>
        </is>
      </c>
      <c r="B13" s="49" t="inlineStr">
        <is>
          <t>2330875</t>
        </is>
      </c>
      <c r="C13" s="5" t="inlineStr">
        <is>
          <t>FORD</t>
        </is>
      </c>
      <c r="D13" s="5" t="inlineStr">
        <is>
          <t>RANGER</t>
        </is>
      </c>
      <c r="E13" s="5" t="inlineStr">
        <is>
          <t>RIGID TRUCK</t>
        </is>
      </c>
      <c r="F13" s="5" t="inlineStr">
        <is>
          <t>Light</t>
        </is>
      </c>
      <c r="G13" s="36" t="n">
        <v>0.70625</v>
      </c>
      <c r="H13" s="36" t="n">
        <v>0.4930555555555556</v>
      </c>
      <c r="I13" s="36" t="n">
        <v>0</v>
      </c>
      <c r="J13" s="36" t="n">
        <v>1.199305555555556</v>
      </c>
      <c r="K13" s="49" t="inlineStr">
        <is>
          <t>dc75979a</t>
        </is>
      </c>
      <c r="L13" s="5" t="inlineStr"/>
      <c r="M13" s="40" t="n">
        <v>4</v>
      </c>
      <c r="N13" s="36" t="n">
        <v>0.53125</v>
      </c>
      <c r="O13" s="36" t="n">
        <v>0.175</v>
      </c>
      <c r="P13" s="36" t="n">
        <v>0.06736111111111111</v>
      </c>
      <c r="Q13" s="36" t="n">
        <v>0.4256944444444444</v>
      </c>
      <c r="R13" s="22" t="n">
        <v>0.4431001430532309</v>
      </c>
      <c r="S13" s="22" t="n">
        <v>0.1460185447953528</v>
      </c>
      <c r="T13" s="22" t="n">
        <v>0.0562540903378257</v>
      </c>
      <c r="U13" s="22" t="n">
        <v>0.3546330134423704</v>
      </c>
      <c r="V13" s="22" t="n">
        <v>0</v>
      </c>
    </row>
    <row r="15" ht="30" customHeight="1">
      <c r="A15" s="31" t="inlineStr">
        <is>
          <t>Fleet total (reported)</t>
        </is>
      </c>
      <c r="B15" s="31" t="n"/>
      <c r="C15" s="31" t="n"/>
      <c r="D15" s="31" t="n"/>
      <c r="E15" s="31" t="n"/>
      <c r="F15" s="31" t="n"/>
      <c r="G15" s="38" t="n">
        <v>39.60277777777777</v>
      </c>
      <c r="H15" s="38" t="n">
        <v>19.03611111111111</v>
      </c>
      <c r="I15" s="38" t="n">
        <v>4.29375</v>
      </c>
      <c r="J15" s="38" t="n">
        <v>58.63888888888889</v>
      </c>
      <c r="K15" s="55" t="n"/>
      <c r="L15" s="31" t="n"/>
      <c r="M15" s="56" t="n"/>
      <c r="N15" s="38" t="n">
        <v>24.78402777777778</v>
      </c>
      <c r="O15" s="38" t="n">
        <v>14.81875</v>
      </c>
      <c r="P15" s="38" t="n">
        <v>6.202777777777778</v>
      </c>
      <c r="Q15" s="38" t="n">
        <v>12.83333333333333</v>
      </c>
      <c r="R15" s="33" t="n">
        <v>0.4226556232616383</v>
      </c>
      <c r="S15" s="33" t="n">
        <v>0.2527121579855268</v>
      </c>
      <c r="T15" s="33" t="n">
        <v>0.1057742206490894</v>
      </c>
      <c r="U15" s="33" t="n">
        <v>0.2188572875412096</v>
      </c>
      <c r="V15" s="33" t="n">
        <v>0.07321967964524928</v>
      </c>
    </row>
    <row r="17" ht="36" customHeight="1">
      <c r="A17" s="8" t="inlineStr">
        <is>
          <t>Fleet totals and rounding follow the PDF. Rounded vehicle rows may not sum exactly to fleet totals.</t>
        </is>
      </c>
    </row>
    <row r="18" ht="36" customHeight="1">
      <c r="A18" s="8" t="inlineStr">
        <is>
          <t>Time percentages are shares of whole-trip time, which includes unclassified time, so they can total less than 100%. Active days are summed across the months in the report.</t>
        </is>
      </c>
    </row>
    <row r="19" ht="36" customHeight="1">
      <c r="A19" s="8" t="inlineStr">
        <is>
          <t>Whole-trip time includes unclassified time. Auxiliary time is concurrent and is not added to total time. Monthly calculator hours treat all driving/idling for equipment operating off public roads as off public roads activity.</t>
        </is>
      </c>
    </row>
    <row r="22" ht="26" customHeight="1">
      <c r="A22" s="9" t="inlineStr">
        <is>
          <t>Monthly activity used by the hourly calculator</t>
        </is>
      </c>
      <c r="B22" s="10" t="n"/>
      <c r="C22" s="10" t="n"/>
      <c r="D22" s="10" t="n"/>
      <c r="E22" s="10" t="n"/>
      <c r="F22" s="10" t="n"/>
      <c r="G22" s="10" t="n"/>
      <c r="H22" s="10" t="n"/>
      <c r="I22" s="10" t="n"/>
      <c r="J22" s="10" t="n"/>
    </row>
    <row r="23" ht="48" customHeight="1">
      <c r="A23" s="3" t="inlineStr">
        <is>
          <t>Month ending</t>
        </is>
      </c>
      <c r="B23" s="3" t="inlineStr">
        <is>
          <t>Device ID</t>
        </is>
      </c>
      <c r="C23" s="3" t="inlineStr">
        <is>
          <t>Registration</t>
        </is>
      </c>
      <c r="D23" s="3" t="inlineStr">
        <is>
          <t>On public roads driving (h)</t>
        </is>
      </c>
      <c r="E23" s="3" t="inlineStr">
        <is>
          <t>On public roads idling (h)</t>
        </is>
      </c>
      <c r="F23" s="3" t="inlineStr">
        <is>
          <t>Off public roads driving (h)</t>
        </is>
      </c>
      <c r="G23" s="3" t="inlineStr">
        <is>
          <t>Off public roads idling (h)</t>
        </is>
      </c>
      <c r="H23" s="3" t="inlineStr">
        <is>
          <t>Auxiliary (h)</t>
        </is>
      </c>
      <c r="I23" s="3" t="inlineStr">
        <is>
          <t>Total driving (h)</t>
        </is>
      </c>
      <c r="J23" s="3" t="inlineStr">
        <is>
          <t>Total idling (h)</t>
        </is>
      </c>
      <c r="W23" s="11" t="inlineStr">
        <is>
          <t>Calculation key</t>
        </is>
      </c>
    </row>
    <row r="24" ht="28" customHeight="1">
      <c r="A24" s="39" t="n">
        <v>46022</v>
      </c>
      <c r="B24" s="49" t="inlineStr">
        <is>
          <t>2222980</t>
        </is>
      </c>
      <c r="C24" s="5" t="inlineStr">
        <is>
          <t>BXXXX5</t>
        </is>
      </c>
      <c r="D24" s="21" t="n">
        <v>106.3936666666667</v>
      </c>
      <c r="E24" s="21" t="n">
        <v>66.008</v>
      </c>
      <c r="F24" s="21" t="n">
        <v>26.47516666666667</v>
      </c>
      <c r="G24" s="21" t="n">
        <v>36.33816666666667</v>
      </c>
      <c r="H24" s="21" t="n">
        <v>16.07266666666667</v>
      </c>
      <c r="I24" s="21">
        <f>D24+F24</f>
        <v/>
      </c>
      <c r="J24" s="21">
        <f>E24+G24</f>
        <v/>
      </c>
      <c r="W24" s="57">
        <f>IF(ISNUMBER(A24),"record:"&amp;B24&amp;"|"&amp;A24,"")</f>
        <v/>
      </c>
    </row>
    <row r="25" ht="28" customHeight="1">
      <c r="A25" s="58" t="n">
        <v>46022</v>
      </c>
      <c r="B25" s="51" t="inlineStr">
        <is>
          <t>2241073</t>
        </is>
      </c>
      <c r="C25" s="7" t="inlineStr">
        <is>
          <t>BXXX01</t>
        </is>
      </c>
      <c r="D25" s="26" t="n">
        <v>96.883</v>
      </c>
      <c r="E25" s="26" t="n">
        <v>60.65583333333333</v>
      </c>
      <c r="F25" s="26" t="n">
        <v>17.745</v>
      </c>
      <c r="G25" s="26" t="n">
        <v>110.4125</v>
      </c>
      <c r="H25" s="26" t="n">
        <v>16.54433333333333</v>
      </c>
      <c r="I25" s="26">
        <f>D25+F25</f>
        <v/>
      </c>
      <c r="J25" s="26">
        <f>E25+G25</f>
        <v/>
      </c>
      <c r="W25" s="57">
        <f>IF(ISNUMBER(A25),"record:"&amp;B25&amp;"|"&amp;A25,"")</f>
        <v/>
      </c>
    </row>
    <row r="26" ht="28" customHeight="1">
      <c r="A26" s="39" t="n">
        <v>46022</v>
      </c>
      <c r="B26" s="49" t="inlineStr">
        <is>
          <t>2241254</t>
        </is>
      </c>
      <c r="C26" s="5" t="inlineStr">
        <is>
          <t>BXXX02</t>
        </is>
      </c>
      <c r="D26" s="21" t="n">
        <v>94.03816666666667</v>
      </c>
      <c r="E26" s="21" t="n">
        <v>59.49566666666666</v>
      </c>
      <c r="F26" s="21" t="n">
        <v>26.80283333333334</v>
      </c>
      <c r="G26" s="21" t="n">
        <v>32.17516666666667</v>
      </c>
      <c r="H26" s="21" t="n">
        <v>17.28883333333333</v>
      </c>
      <c r="I26" s="21">
        <f>D26+F26</f>
        <v/>
      </c>
      <c r="J26" s="21">
        <f>E26+G26</f>
        <v/>
      </c>
      <c r="W26" s="57">
        <f>IF(ISNUMBER(A26),"record:"&amp;B26&amp;"|"&amp;A26,"")</f>
        <v/>
      </c>
    </row>
    <row r="27" ht="28" customHeight="1">
      <c r="A27" s="58" t="n">
        <v>46022</v>
      </c>
      <c r="B27" s="51" t="inlineStr">
        <is>
          <t>2252710</t>
        </is>
      </c>
      <c r="C27" s="7" t="inlineStr">
        <is>
          <t>BXXX03</t>
        </is>
      </c>
      <c r="D27" s="26" t="n">
        <v>88.59750000000001</v>
      </c>
      <c r="E27" s="26" t="n">
        <v>44.7365</v>
      </c>
      <c r="F27" s="26" t="n">
        <v>32.19116666666667</v>
      </c>
      <c r="G27" s="26" t="n">
        <v>36.49316666666667</v>
      </c>
      <c r="H27" s="26" t="n">
        <v>17.3455</v>
      </c>
      <c r="I27" s="26">
        <f>D27+F27</f>
        <v/>
      </c>
      <c r="J27" s="26">
        <f>E27+G27</f>
        <v/>
      </c>
      <c r="W27" s="57">
        <f>IF(ISNUMBER(A27),"record:"&amp;B27&amp;"|"&amp;A27,"")</f>
        <v/>
      </c>
    </row>
    <row r="28" ht="28" customHeight="1">
      <c r="A28" s="39" t="n">
        <v>46022</v>
      </c>
      <c r="B28" s="49" t="inlineStr">
        <is>
          <t>2252999</t>
        </is>
      </c>
      <c r="C28" s="5" t="inlineStr">
        <is>
          <t>BXXXX7</t>
        </is>
      </c>
      <c r="D28" s="21" t="n">
        <v>94.18633333333334</v>
      </c>
      <c r="E28" s="21" t="n">
        <v>58.46533333333333</v>
      </c>
      <c r="F28" s="21" t="n">
        <v>22.98566666666667</v>
      </c>
      <c r="G28" s="21" t="n">
        <v>41.83000000000001</v>
      </c>
      <c r="H28" s="21" t="n">
        <v>18.809</v>
      </c>
      <c r="I28" s="21">
        <f>D28+F28</f>
        <v/>
      </c>
      <c r="J28" s="21">
        <f>E28+G28</f>
        <v/>
      </c>
      <c r="W28" s="57">
        <f>IF(ISNUMBER(A28),"record:"&amp;B28&amp;"|"&amp;A28,"")</f>
        <v/>
      </c>
    </row>
    <row r="29" ht="28" customHeight="1">
      <c r="A29" s="58" t="n">
        <v>46022</v>
      </c>
      <c r="B29" s="51" t="inlineStr">
        <is>
          <t>2288931</t>
        </is>
      </c>
      <c r="C29" s="7" t="inlineStr">
        <is>
          <t>BXXX08</t>
        </is>
      </c>
      <c r="D29" s="26" t="n">
        <v>101.9685</v>
      </c>
      <c r="E29" s="26" t="n">
        <v>62.0875</v>
      </c>
      <c r="F29" s="26" t="n">
        <v>21.04116666666667</v>
      </c>
      <c r="G29" s="26" t="n">
        <v>40.55133333333333</v>
      </c>
      <c r="H29" s="26" t="n">
        <v>16.98433333333333</v>
      </c>
      <c r="I29" s="26">
        <f>D29+F29</f>
        <v/>
      </c>
      <c r="J29" s="26">
        <f>E29+G29</f>
        <v/>
      </c>
      <c r="W29" s="57">
        <f>IF(ISNUMBER(A29),"record:"&amp;B29&amp;"|"&amp;A29,"")</f>
        <v/>
      </c>
    </row>
    <row r="30" ht="28" customHeight="1">
      <c r="A30" s="39" t="n">
        <v>46022</v>
      </c>
      <c r="B30" s="49" t="inlineStr">
        <is>
          <t>2330875</t>
        </is>
      </c>
      <c r="C30" s="5" t="inlineStr">
        <is>
          <t>BXXXX9</t>
        </is>
      </c>
      <c r="D30" s="21" t="n">
        <v>12.75116666666667</v>
      </c>
      <c r="E30" s="21" t="n">
        <v>4.202</v>
      </c>
      <c r="F30" s="21" t="n">
        <v>1.618833333333333</v>
      </c>
      <c r="G30" s="21" t="n">
        <v>10.20533333333333</v>
      </c>
      <c r="H30" s="21" t="n">
        <v>0</v>
      </c>
      <c r="I30" s="21">
        <f>D30+F30</f>
        <v/>
      </c>
      <c r="J30" s="21">
        <f>E30+G30</f>
        <v/>
      </c>
      <c r="W30" s="57">
        <f>IF(ISNUMBER(A30),"record:"&amp;B30&amp;"|"&amp;A30,"")</f>
        <v/>
      </c>
    </row>
  </sheetData>
  <mergeCells count="7">
    <mergeCell ref="A2:F2"/>
    <mergeCell ref="A22:J22"/>
    <mergeCell ref="A17:J17"/>
    <mergeCell ref="A18:J18"/>
    <mergeCell ref="A1:F1"/>
    <mergeCell ref="A3:F3"/>
    <mergeCell ref="A19:J19"/>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tableParts count="2">
    <tablePart xmlns:r="http://schemas.openxmlformats.org/officeDocument/2006/relationships" r:id="rId1"/>
    <tablePart xmlns:r="http://schemas.openxmlformats.org/officeDocument/2006/relationships" r:id="rId2"/>
  </tableParts>
</worksheet>
</file>

<file path=xl/worksheets/sheet12.xml><?xml version="1.0" encoding="utf-8"?>
<worksheet xmlns="http://schemas.openxmlformats.org/spreadsheetml/2006/main">
  <sheetPr>
    <outlinePr summaryBelow="1" summaryRight="1"/>
    <pageSetUpPr fitToPage="1"/>
  </sheetPr>
  <dimension ref="A1:Y18"/>
  <sheetViews>
    <sheetView showGridLines="0" zoomScale="90" workbookViewId="0">
      <pane xSplit="2" ySplit="6" topLeftCell="C7" activePane="bottomRight" state="frozen"/>
      <selection pane="topRight"/>
      <selection pane="bottomLeft"/>
      <selection pane="bottomRight" activeCell="A1" sqref="A1"/>
    </sheetView>
  </sheetViews>
  <sheetFormatPr baseColWidth="8" defaultRowHeight="23"/>
  <cols>
    <col width="18" customWidth="1" min="1" max="1"/>
    <col width="18" customWidth="1" min="2" max="2"/>
    <col width="24" customWidth="1" min="3" max="3"/>
    <col width="22" customWidth="1" min="4" max="4"/>
    <col width="27" customWidth="1" min="5" max="5"/>
    <col width="18" customWidth="1" min="6" max="6"/>
    <col width="22" customWidth="1" min="7" max="7"/>
    <col width="22" customWidth="1" min="8" max="8"/>
    <col width="22" customWidth="1" min="9" max="9"/>
    <col width="22" customWidth="1" min="10" max="10"/>
    <col width="20" customWidth="1" min="11" max="11"/>
    <col width="32"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 width="20" customWidth="1" min="20" max="20"/>
    <col width="20" customWidth="1" min="21" max="21"/>
    <col width="20" customWidth="1" min="22" max="22"/>
    <col width="20" customWidth="1" min="23" max="23"/>
    <col width="20" customWidth="1" min="24" max="24"/>
    <col width="20" customWidth="1" min="25" max="25"/>
  </cols>
  <sheetData>
    <row r="1" ht="34" customHeight="1">
      <c r="A1" s="1" t="inlineStr">
        <is>
          <t>Per-Vehicle Fuel</t>
        </is>
      </c>
    </row>
    <row r="2" ht="25" customHeight="1">
      <c r="A2" s="2" t="inlineStr">
        <is>
          <t>My Fleet Co - December 2025</t>
        </is>
      </c>
    </row>
    <row r="3" ht="34" customHeight="1">
      <c r="A3" s="2" t="inlineStr">
        <is>
          <t>Reported values. Filtering hides vehicle rows; reported fleet totals remain unchanged.</t>
        </is>
      </c>
    </row>
    <row r="6" ht="48" customHeight="1">
      <c r="A6" s="3" t="inlineStr">
        <is>
          <t>Registration</t>
        </is>
      </c>
      <c r="B6" s="3" t="inlineStr">
        <is>
          <t>Device ID</t>
        </is>
      </c>
      <c r="C6" s="3" t="inlineStr">
        <is>
          <t>Make</t>
        </is>
      </c>
      <c r="D6" s="3" t="inlineStr">
        <is>
          <t>Model</t>
        </is>
      </c>
      <c r="E6" s="3" t="inlineStr">
        <is>
          <t>Category</t>
        </is>
      </c>
      <c r="F6" s="3" t="inlineStr">
        <is>
          <t>Fleet class</t>
        </is>
      </c>
      <c r="G6" s="3" t="inlineStr">
        <is>
          <t>On public roads (L)</t>
        </is>
      </c>
      <c r="H6" s="3" t="inlineStr">
        <is>
          <t>Off public roads (L)</t>
        </is>
      </c>
      <c r="I6" s="3" t="inlineStr">
        <is>
          <t>Auxiliary (L)</t>
        </is>
      </c>
      <c r="J6" s="3" t="inlineStr">
        <is>
          <t>Total (L)</t>
        </is>
      </c>
      <c r="K6" s="3" t="inlineStr">
        <is>
          <t>Vehicle ID</t>
        </is>
      </c>
      <c r="L6" s="3" t="inlineStr">
        <is>
          <t>Description</t>
        </is>
      </c>
      <c r="M6" s="3" t="inlineStr">
        <is>
          <t>Fuel type</t>
        </is>
      </c>
      <c r="N6" s="3" t="inlineStr">
        <is>
          <t>On public roads driving (L)</t>
        </is>
      </c>
      <c r="O6" s="3" t="inlineStr">
        <is>
          <t>On public roads idling (L)</t>
        </is>
      </c>
      <c r="P6" s="3" t="inlineStr">
        <is>
          <t>Off public roads driving (L)</t>
        </is>
      </c>
      <c r="Q6" s="3" t="inlineStr">
        <is>
          <t>Off public roads idling (L)</t>
        </is>
      </c>
      <c r="R6" s="3" t="inlineStr">
        <is>
          <t>On public roads eligible (L)</t>
        </is>
      </c>
      <c r="S6" s="3" t="inlineStr">
        <is>
          <t>On public roads driving (%)</t>
        </is>
      </c>
      <c r="T6" s="3" t="inlineStr">
        <is>
          <t>On public roads idling (%)</t>
        </is>
      </c>
      <c r="U6" s="3" t="inlineStr">
        <is>
          <t>Off public roads driving (%)</t>
        </is>
      </c>
      <c r="V6" s="3" t="inlineStr">
        <is>
          <t>Off public roads idling (%)</t>
        </is>
      </c>
      <c r="W6" s="3" t="inlineStr">
        <is>
          <t>Auxiliary (%)</t>
        </is>
      </c>
      <c r="X6" s="3" t="inlineStr">
        <is>
          <t>On public roads driving eligible (%)</t>
        </is>
      </c>
      <c r="Y6" s="3" t="inlineStr">
        <is>
          <t>On public roads idling eligible (%)</t>
        </is>
      </c>
    </row>
    <row r="7" ht="28" customHeight="1">
      <c r="A7" s="5" t="inlineStr">
        <is>
          <t>BXXX03</t>
        </is>
      </c>
      <c r="B7" s="49" t="inlineStr">
        <is>
          <t>2252710</t>
        </is>
      </c>
      <c r="C7" s="5" t="inlineStr">
        <is>
          <t>STANDARD</t>
        </is>
      </c>
      <c r="D7" s="5" t="inlineStr">
        <is>
          <t>HGV</t>
        </is>
      </c>
      <c r="E7" s="5" t="inlineStr">
        <is>
          <t>DUMP TRUCK</t>
        </is>
      </c>
      <c r="F7" s="5" t="inlineStr">
        <is>
          <t>Heavy</t>
        </is>
      </c>
      <c r="G7" s="21" t="n">
        <v>0</v>
      </c>
      <c r="H7" s="21" t="n">
        <v>1472.81</v>
      </c>
      <c r="I7" s="21" t="n">
        <v>346.85</v>
      </c>
      <c r="J7" s="21" t="n">
        <v>1819.66</v>
      </c>
      <c r="K7" s="49" t="inlineStr">
        <is>
          <t>e706d624</t>
        </is>
      </c>
      <c r="L7" s="5" t="inlineStr"/>
      <c r="M7" s="5" t="inlineStr">
        <is>
          <t>Diesel</t>
        </is>
      </c>
      <c r="N7" s="21" t="n">
        <v>0</v>
      </c>
      <c r="O7" s="21" t="n">
        <v>0</v>
      </c>
      <c r="P7" s="21" t="n">
        <v>1290.04</v>
      </c>
      <c r="Q7" s="21" t="n">
        <v>182.77</v>
      </c>
      <c r="R7" s="21" t="n">
        <v>0</v>
      </c>
      <c r="S7" s="22" t="n">
        <v>0</v>
      </c>
      <c r="T7" s="22" t="n">
        <v>0</v>
      </c>
      <c r="U7" s="22" t="n">
        <v>0.7089456272050823</v>
      </c>
      <c r="V7" s="22" t="n">
        <v>0.1004418407834431</v>
      </c>
      <c r="W7" s="22" t="n">
        <v>0.1906125320114747</v>
      </c>
      <c r="X7" s="22" t="n">
        <v>0</v>
      </c>
      <c r="Y7" s="22" t="n">
        <v>0</v>
      </c>
    </row>
    <row r="8" ht="28" customHeight="1">
      <c r="A8" s="7" t="inlineStr">
        <is>
          <t>BXXX01</t>
        </is>
      </c>
      <c r="B8" s="51" t="inlineStr">
        <is>
          <t>2241073</t>
        </is>
      </c>
      <c r="C8" s="7" t="inlineStr">
        <is>
          <t>MACK TRUCKS</t>
        </is>
      </c>
      <c r="D8" s="7" t="inlineStr">
        <is>
          <t>METRO-LINER</t>
        </is>
      </c>
      <c r="E8" s="7" t="inlineStr">
        <is>
          <t>RIGID TRUCK</t>
        </is>
      </c>
      <c r="F8" s="7" t="inlineStr">
        <is>
          <t>Heavy</t>
        </is>
      </c>
      <c r="G8" s="26" t="n">
        <v>1356.69</v>
      </c>
      <c r="H8" s="26" t="n">
        <v>236.11</v>
      </c>
      <c r="I8" s="26" t="n">
        <v>330.92</v>
      </c>
      <c r="J8" s="26" t="n">
        <v>1923.72</v>
      </c>
      <c r="K8" s="51" t="inlineStr">
        <is>
          <t>c9a6532e</t>
        </is>
      </c>
      <c r="L8" s="7" t="inlineStr"/>
      <c r="M8" s="7" t="inlineStr">
        <is>
          <t>Diesel</t>
        </is>
      </c>
      <c r="N8" s="26" t="n">
        <v>1235.37</v>
      </c>
      <c r="O8" s="26" t="n">
        <v>121.32</v>
      </c>
      <c r="P8" s="26" t="n">
        <v>15.22</v>
      </c>
      <c r="Q8" s="26" t="n">
        <v>220.89</v>
      </c>
      <c r="R8" s="26" t="n">
        <v>1356.69</v>
      </c>
      <c r="S8" s="27" t="n">
        <v>0.6421776557919031</v>
      </c>
      <c r="T8" s="27" t="n">
        <v>0.06306531096001497</v>
      </c>
      <c r="U8" s="27" t="n">
        <v>0.00791175430935895</v>
      </c>
      <c r="V8" s="27" t="n">
        <v>0.1148244027197305</v>
      </c>
      <c r="W8" s="27" t="n">
        <v>0.1720208762189924</v>
      </c>
      <c r="X8" s="27" t="n">
        <v>0.6421776557919031</v>
      </c>
      <c r="Y8" s="27" t="n">
        <v>0.06306531096001497</v>
      </c>
    </row>
    <row r="9" ht="28" customHeight="1">
      <c r="A9" s="5" t="inlineStr">
        <is>
          <t>BXXX02</t>
        </is>
      </c>
      <c r="B9" s="49" t="inlineStr">
        <is>
          <t>2241254</t>
        </is>
      </c>
      <c r="C9" s="5" t="inlineStr">
        <is>
          <t>MACK TRUCKS</t>
        </is>
      </c>
      <c r="D9" s="5" t="inlineStr">
        <is>
          <t>PINNACLE</t>
        </is>
      </c>
      <c r="E9" s="5" t="inlineStr">
        <is>
          <t>RIGID TRUCK</t>
        </is>
      </c>
      <c r="F9" s="5" t="inlineStr">
        <is>
          <t>Heavy</t>
        </is>
      </c>
      <c r="G9" s="21" t="n">
        <v>1360.6</v>
      </c>
      <c r="H9" s="21" t="n">
        <v>79.73</v>
      </c>
      <c r="I9" s="21" t="n">
        <v>345.78</v>
      </c>
      <c r="J9" s="21" t="n">
        <v>1786.11</v>
      </c>
      <c r="K9" s="49" t="inlineStr">
        <is>
          <t>5e840159</t>
        </is>
      </c>
      <c r="L9" s="5" t="inlineStr"/>
      <c r="M9" s="5" t="inlineStr">
        <is>
          <t>Diesel</t>
        </is>
      </c>
      <c r="N9" s="21" t="n">
        <v>1241.6</v>
      </c>
      <c r="O9" s="21" t="n">
        <v>119</v>
      </c>
      <c r="P9" s="21" t="n">
        <v>15.36</v>
      </c>
      <c r="Q9" s="21" t="n">
        <v>64.37</v>
      </c>
      <c r="R9" s="21" t="n">
        <v>1360.6</v>
      </c>
      <c r="S9" s="22" t="n">
        <v>0.6951419565424302</v>
      </c>
      <c r="T9" s="22" t="n">
        <v>0.06662523584773615</v>
      </c>
      <c r="U9" s="22" t="n">
        <v>0.008599694307741405</v>
      </c>
      <c r="V9" s="22" t="n">
        <v>0.03603921371024182</v>
      </c>
      <c r="W9" s="22" t="n">
        <v>0.1935938995918504</v>
      </c>
      <c r="X9" s="22" t="n">
        <v>0.6951419565424302</v>
      </c>
      <c r="Y9" s="22" t="n">
        <v>0.06662523584773615</v>
      </c>
    </row>
    <row r="10" ht="28" customHeight="1">
      <c r="A10" s="7" t="inlineStr">
        <is>
          <t>BXXXX5</t>
        </is>
      </c>
      <c r="B10" s="51" t="inlineStr">
        <is>
          <t>2222980</t>
        </is>
      </c>
      <c r="C10" s="7" t="inlineStr">
        <is>
          <t>MACK TRUCKS</t>
        </is>
      </c>
      <c r="D10" s="7" t="inlineStr">
        <is>
          <t>PINNACLE</t>
        </is>
      </c>
      <c r="E10" s="7" t="inlineStr">
        <is>
          <t>RIGID TRUCK</t>
        </is>
      </c>
      <c r="F10" s="7" t="inlineStr">
        <is>
          <t>Heavy</t>
        </is>
      </c>
      <c r="G10" s="26" t="n">
        <v>1190.8</v>
      </c>
      <c r="H10" s="26" t="n">
        <v>510.34</v>
      </c>
      <c r="I10" s="26" t="n">
        <v>321.45</v>
      </c>
      <c r="J10" s="26" t="n">
        <v>2022.58</v>
      </c>
      <c r="K10" s="51" t="inlineStr">
        <is>
          <t>d3850b65</t>
        </is>
      </c>
      <c r="L10" s="7" t="inlineStr"/>
      <c r="M10" s="7" t="inlineStr">
        <is>
          <t>Diesel</t>
        </is>
      </c>
      <c r="N10" s="26" t="n">
        <v>1047.52</v>
      </c>
      <c r="O10" s="26" t="n">
        <v>143.28</v>
      </c>
      <c r="P10" s="26" t="n">
        <v>448.94</v>
      </c>
      <c r="Q10" s="26" t="n">
        <v>61.4</v>
      </c>
      <c r="R10" s="26" t="n">
        <v>1190.79</v>
      </c>
      <c r="S10" s="27" t="n">
        <v>0.5179127648844545</v>
      </c>
      <c r="T10" s="27" t="n">
        <v>0.0708402139841193</v>
      </c>
      <c r="U10" s="27" t="n">
        <v>0.2219640261448249</v>
      </c>
      <c r="V10" s="27" t="n">
        <v>0.03035726646164799</v>
      </c>
      <c r="W10" s="27" t="n">
        <v>0.1589306727051588</v>
      </c>
      <c r="X10" s="27" t="n">
        <v>0.5179127648844545</v>
      </c>
      <c r="Y10" s="27" t="n">
        <v>0.0708402139841193</v>
      </c>
    </row>
    <row r="11" ht="28" customHeight="1">
      <c r="A11" s="5" t="inlineStr">
        <is>
          <t>BXXXX7</t>
        </is>
      </c>
      <c r="B11" s="49" t="inlineStr">
        <is>
          <t>2252999</t>
        </is>
      </c>
      <c r="C11" s="5" t="inlineStr">
        <is>
          <t>MACK TRUCKS</t>
        </is>
      </c>
      <c r="D11" s="5" t="inlineStr">
        <is>
          <t>METRO-LINER</t>
        </is>
      </c>
      <c r="E11" s="5" t="inlineStr">
        <is>
          <t>RIGID TRUCK</t>
        </is>
      </c>
      <c r="F11" s="5" t="inlineStr">
        <is>
          <t>Heavy</t>
        </is>
      </c>
      <c r="G11" s="21" t="n">
        <v>1310.86</v>
      </c>
      <c r="H11" s="21" t="n">
        <v>99.97</v>
      </c>
      <c r="I11" s="21" t="n">
        <v>376.18</v>
      </c>
      <c r="J11" s="21" t="n">
        <v>1787.01</v>
      </c>
      <c r="K11" s="49" t="inlineStr">
        <is>
          <t>3f1bb23c</t>
        </is>
      </c>
      <c r="L11" s="5" t="inlineStr"/>
      <c r="M11" s="5" t="inlineStr">
        <is>
          <t>Diesel</t>
        </is>
      </c>
      <c r="N11" s="21" t="n">
        <v>1193.9</v>
      </c>
      <c r="O11" s="21" t="n">
        <v>116.96</v>
      </c>
      <c r="P11" s="21" t="n">
        <v>16.3</v>
      </c>
      <c r="Q11" s="21" t="n">
        <v>83.67</v>
      </c>
      <c r="R11" s="21" t="n">
        <v>1310.86</v>
      </c>
      <c r="S11" s="22" t="n">
        <v>0.6680992272007432</v>
      </c>
      <c r="T11" s="22" t="n">
        <v>0.06545010940061891</v>
      </c>
      <c r="U11" s="22" t="n">
        <v>0.009121381525565051</v>
      </c>
      <c r="V11" s="22" t="n">
        <v>0.04682122651803852</v>
      </c>
      <c r="W11" s="22" t="n">
        <v>0.2105080553550344</v>
      </c>
      <c r="X11" s="22" t="n">
        <v>0.6680992272007432</v>
      </c>
      <c r="Y11" s="22" t="n">
        <v>0.06545010940061891</v>
      </c>
    </row>
    <row r="12" ht="28" customHeight="1">
      <c r="A12" s="7" t="inlineStr">
        <is>
          <t>BXXX08</t>
        </is>
      </c>
      <c r="B12" s="51" t="inlineStr">
        <is>
          <t>2288931</t>
        </is>
      </c>
      <c r="C12" s="7" t="inlineStr">
        <is>
          <t>TOYOTA</t>
        </is>
      </c>
      <c r="D12" s="7" t="inlineStr">
        <is>
          <t>HILUX</t>
        </is>
      </c>
      <c r="E12" s="7" t="inlineStr">
        <is>
          <t>LARGE UTILITY</t>
        </is>
      </c>
      <c r="F12" s="7" t="inlineStr">
        <is>
          <t>Light</t>
        </is>
      </c>
      <c r="G12" s="26" t="n">
        <v>504.85</v>
      </c>
      <c r="H12" s="26" t="n">
        <v>73.79000000000001</v>
      </c>
      <c r="I12" s="26" t="n">
        <v>0</v>
      </c>
      <c r="J12" s="26" t="n">
        <v>578.64</v>
      </c>
      <c r="K12" s="51" t="inlineStr">
        <is>
          <t>4e8d8c11</t>
        </is>
      </c>
      <c r="L12" s="7" t="inlineStr"/>
      <c r="M12" s="7" t="inlineStr">
        <is>
          <t>Diesel</t>
        </is>
      </c>
      <c r="N12" s="26" t="n">
        <v>400.56</v>
      </c>
      <c r="O12" s="26" t="n">
        <v>104.29</v>
      </c>
      <c r="P12" s="26" t="n">
        <v>5.68</v>
      </c>
      <c r="Q12" s="26" t="n">
        <v>68.11</v>
      </c>
      <c r="R12" s="26" t="n">
        <v>0</v>
      </c>
      <c r="S12" s="27" t="n">
        <v>0.6922438822065533</v>
      </c>
      <c r="T12" s="27" t="n">
        <v>0.1802329600442417</v>
      </c>
      <c r="U12" s="27" t="n">
        <v>0.009816120558551085</v>
      </c>
      <c r="V12" s="27" t="n">
        <v>0.117707037190654</v>
      </c>
      <c r="W12" s="27" t="n">
        <v>0</v>
      </c>
      <c r="X12" s="27" t="n">
        <v>0</v>
      </c>
      <c r="Y12" s="27" t="n">
        <v>0</v>
      </c>
    </row>
    <row r="13" ht="28" customHeight="1">
      <c r="A13" s="5" t="inlineStr">
        <is>
          <t>BXXXX9</t>
        </is>
      </c>
      <c r="B13" s="49" t="inlineStr">
        <is>
          <t>2330875</t>
        </is>
      </c>
      <c r="C13" s="5" t="inlineStr">
        <is>
          <t>FORD</t>
        </is>
      </c>
      <c r="D13" s="5" t="inlineStr">
        <is>
          <t>RANGER</t>
        </is>
      </c>
      <c r="E13" s="5" t="inlineStr">
        <is>
          <t>RIGID TRUCK</t>
        </is>
      </c>
      <c r="F13" s="5" t="inlineStr">
        <is>
          <t>Light</t>
        </is>
      </c>
      <c r="G13" s="21" t="n">
        <v>64.07000000000001</v>
      </c>
      <c r="H13" s="21" t="n">
        <v>20.29</v>
      </c>
      <c r="I13" s="21" t="n">
        <v>0</v>
      </c>
      <c r="J13" s="21" t="n">
        <v>84.36</v>
      </c>
      <c r="K13" s="49" t="inlineStr">
        <is>
          <t>dc75979a</t>
        </is>
      </c>
      <c r="L13" s="5" t="inlineStr"/>
      <c r="M13" s="5" t="inlineStr">
        <is>
          <t>Diesel</t>
        </is>
      </c>
      <c r="N13" s="21" t="n">
        <v>56.01</v>
      </c>
      <c r="O13" s="21" t="n">
        <v>8.06</v>
      </c>
      <c r="P13" s="21" t="n">
        <v>0.6899999999999999</v>
      </c>
      <c r="Q13" s="21" t="n">
        <v>19.6</v>
      </c>
      <c r="R13" s="21" t="n">
        <v>0</v>
      </c>
      <c r="S13" s="22" t="n">
        <v>0.6639402560455192</v>
      </c>
      <c r="T13" s="22" t="n">
        <v>0.09554291133238502</v>
      </c>
      <c r="U13" s="22" t="n">
        <v>0.008179231863442389</v>
      </c>
      <c r="V13" s="22" t="n">
        <v>0.2323376007586534</v>
      </c>
      <c r="W13" s="22" t="n">
        <v>0</v>
      </c>
      <c r="X13" s="22" t="n">
        <v>0</v>
      </c>
      <c r="Y13" s="22" t="n">
        <v>0</v>
      </c>
    </row>
    <row r="15" ht="30" customHeight="1">
      <c r="A15" s="31" t="inlineStr">
        <is>
          <t>Fleet total (reported)</t>
        </is>
      </c>
      <c r="B15" s="31" t="n"/>
      <c r="C15" s="31" t="n"/>
      <c r="D15" s="31" t="n"/>
      <c r="E15" s="31" t="n"/>
      <c r="F15" s="31" t="n"/>
      <c r="G15" s="32" t="n">
        <v>5787.87</v>
      </c>
      <c r="H15" s="32" t="n">
        <v>2493.04</v>
      </c>
      <c r="I15" s="32" t="n">
        <v>1721.18</v>
      </c>
      <c r="J15" s="32" t="n">
        <v>10002.08</v>
      </c>
      <c r="K15" s="55" t="n"/>
      <c r="L15" s="31" t="n"/>
      <c r="M15" s="31" t="n"/>
      <c r="N15" s="32" t="n">
        <v>5174.96</v>
      </c>
      <c r="O15" s="32" t="n">
        <v>612.91</v>
      </c>
      <c r="P15" s="32" t="n">
        <v>1792.23</v>
      </c>
      <c r="Q15" s="32" t="n">
        <v>700.8099999999999</v>
      </c>
      <c r="R15" s="32" t="n">
        <v>5218.94</v>
      </c>
      <c r="S15" s="33" t="n">
        <v>0.517388383216291</v>
      </c>
      <c r="T15" s="33" t="n">
        <v>0.06127825412314238</v>
      </c>
      <c r="U15" s="33" t="n">
        <v>0.1791857293682914</v>
      </c>
      <c r="V15" s="33" t="n">
        <v>0.07006642618335386</v>
      </c>
      <c r="W15" s="33" t="n">
        <v>0.1720822069009646</v>
      </c>
      <c r="X15" s="33" t="n">
        <v>0.4717408778973973</v>
      </c>
      <c r="Y15" s="33" t="n">
        <v>0.05004559051717243</v>
      </c>
    </row>
    <row r="17" ht="36" customHeight="1">
      <c r="A17" s="8" t="inlineStr">
        <is>
          <t>Fleet totals and rounding follow the PDF. Rounded vehicle rows may not sum exactly to fleet totals.</t>
        </is>
      </c>
    </row>
    <row r="18" ht="36" customHeight="1">
      <c r="A18" s="8" t="inlineStr">
        <is>
          <t>Fuel percentages are shares of each vehicle's total fuel. Eligible percentages are fuel eligible for the on public roads rate as a share of total fuel.</t>
        </is>
      </c>
    </row>
  </sheetData>
  <mergeCells count="5">
    <mergeCell ref="A2:F2"/>
    <mergeCell ref="A17:J17"/>
    <mergeCell ref="A18:J18"/>
    <mergeCell ref="A1:F1"/>
    <mergeCell ref="A3:F3"/>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fitToPage="1"/>
  </sheetPr>
  <dimension ref="A1:Q18"/>
  <sheetViews>
    <sheetView showGridLines="0" zoomScale="90" workbookViewId="0">
      <pane xSplit="2" ySplit="6" topLeftCell="C7" activePane="bottomRight" state="frozen"/>
      <selection pane="topRight"/>
      <selection pane="bottomLeft"/>
      <selection pane="bottomRight" activeCell="A1" sqref="A1"/>
    </sheetView>
  </sheetViews>
  <sheetFormatPr baseColWidth="8" defaultRowHeight="23"/>
  <cols>
    <col width="18" customWidth="1" min="1" max="1"/>
    <col width="18" customWidth="1" min="2" max="2"/>
    <col width="24" customWidth="1" min="3" max="3"/>
    <col width="22" customWidth="1" min="4" max="4"/>
    <col width="27" customWidth="1" min="5" max="5"/>
    <col width="18" customWidth="1" min="6" max="6"/>
    <col width="22" customWidth="1" min="7" max="7"/>
    <col width="22" customWidth="1" min="8" max="8"/>
    <col width="22" customWidth="1" min="9" max="9"/>
    <col width="22" customWidth="1" min="10" max="10"/>
    <col width="20" customWidth="1" min="11" max="11"/>
    <col width="32" customWidth="1" min="12" max="12"/>
    <col width="20" customWidth="1" min="13" max="13"/>
    <col width="20" customWidth="1" min="14" max="14"/>
    <col width="20" customWidth="1" min="15" max="15"/>
    <col width="20" customWidth="1" min="16" max="16"/>
    <col width="20" customWidth="1" min="17" max="17"/>
  </cols>
  <sheetData>
    <row r="1" ht="34" customHeight="1">
      <c r="A1" s="1" t="inlineStr">
        <is>
          <t>Per-Vehicle Tax Credits</t>
        </is>
      </c>
    </row>
    <row r="2" ht="25" customHeight="1">
      <c r="A2" s="2" t="inlineStr">
        <is>
          <t>My Fleet Co - December 2025</t>
        </is>
      </c>
    </row>
    <row r="3" ht="34" customHeight="1">
      <c r="A3" s="2" t="inlineStr">
        <is>
          <t>Reported values. Filtering hides vehicle rows; reported fleet totals remain unchanged.</t>
        </is>
      </c>
    </row>
    <row r="6" ht="48" customHeight="1">
      <c r="A6" s="3" t="inlineStr">
        <is>
          <t>Registration</t>
        </is>
      </c>
      <c r="B6" s="3" t="inlineStr">
        <is>
          <t>Device ID</t>
        </is>
      </c>
      <c r="C6" s="3" t="inlineStr">
        <is>
          <t>Make</t>
        </is>
      </c>
      <c r="D6" s="3" t="inlineStr">
        <is>
          <t>Model</t>
        </is>
      </c>
      <c r="E6" s="3" t="inlineStr">
        <is>
          <t>Category</t>
        </is>
      </c>
      <c r="F6" s="3" t="inlineStr">
        <is>
          <t>Fleet class</t>
        </is>
      </c>
      <c r="G6" s="3" t="inlineStr">
        <is>
          <t>On public roads ($)</t>
        </is>
      </c>
      <c r="H6" s="3" t="inlineStr">
        <is>
          <t>Off public roads ($)</t>
        </is>
      </c>
      <c r="I6" s="3" t="inlineStr">
        <is>
          <t>Auxiliary ($)</t>
        </is>
      </c>
      <c r="J6" s="3" t="inlineStr">
        <is>
          <t>Total ($)</t>
        </is>
      </c>
      <c r="K6" s="3" t="inlineStr">
        <is>
          <t>Vehicle ID</t>
        </is>
      </c>
      <c r="L6" s="3" t="inlineStr">
        <is>
          <t>Description</t>
        </is>
      </c>
      <c r="M6" s="3" t="inlineStr">
        <is>
          <t>Fuel type</t>
        </is>
      </c>
      <c r="N6" s="3" t="inlineStr">
        <is>
          <t>On public roads driving ($)</t>
        </is>
      </c>
      <c r="O6" s="3" t="inlineStr">
        <is>
          <t>On public roads idling ($)</t>
        </is>
      </c>
      <c r="P6" s="3" t="inlineStr">
        <is>
          <t>Off public roads driving ($)</t>
        </is>
      </c>
      <c r="Q6" s="3" t="inlineStr">
        <is>
          <t>Off public roads idling ($)</t>
        </is>
      </c>
    </row>
    <row r="7" ht="28" customHeight="1">
      <c r="A7" s="5" t="inlineStr">
        <is>
          <t>BXXX03</t>
        </is>
      </c>
      <c r="B7" s="49" t="inlineStr">
        <is>
          <t>2252710</t>
        </is>
      </c>
      <c r="C7" s="5" t="inlineStr">
        <is>
          <t>STANDARD</t>
        </is>
      </c>
      <c r="D7" s="5" t="inlineStr">
        <is>
          <t>HGV</t>
        </is>
      </c>
      <c r="E7" s="5" t="inlineStr">
        <is>
          <t>DUMP TRUCK</t>
        </is>
      </c>
      <c r="F7" s="5" t="inlineStr">
        <is>
          <t>Heavy</t>
        </is>
      </c>
      <c r="G7" s="24" t="n">
        <v>0</v>
      </c>
      <c r="H7" s="24" t="n">
        <v>759.97</v>
      </c>
      <c r="I7" s="24" t="n">
        <v>178.97</v>
      </c>
      <c r="J7" s="24" t="n">
        <v>938.9400000000001</v>
      </c>
      <c r="K7" s="49" t="inlineStr">
        <is>
          <t>e706d624</t>
        </is>
      </c>
      <c r="L7" s="5" t="inlineStr"/>
      <c r="M7" s="5" t="inlineStr">
        <is>
          <t>Diesel</t>
        </is>
      </c>
      <c r="N7" s="24" t="n">
        <v>0</v>
      </c>
      <c r="O7" s="24" t="n">
        <v>0</v>
      </c>
      <c r="P7" s="24" t="n">
        <v>665.66</v>
      </c>
      <c r="Q7" s="24" t="n">
        <v>94.31</v>
      </c>
    </row>
    <row r="8" ht="28" customHeight="1">
      <c r="A8" s="7" t="inlineStr">
        <is>
          <t>BXXX01</t>
        </is>
      </c>
      <c r="B8" s="51" t="inlineStr">
        <is>
          <t>2241073</t>
        </is>
      </c>
      <c r="C8" s="7" t="inlineStr">
        <is>
          <t>MACK TRUCKS</t>
        </is>
      </c>
      <c r="D8" s="7" t="inlineStr">
        <is>
          <t>METRO-LINER</t>
        </is>
      </c>
      <c r="E8" s="7" t="inlineStr">
        <is>
          <t>RIGID TRUCK</t>
        </is>
      </c>
      <c r="F8" s="7" t="inlineStr">
        <is>
          <t>Heavy</t>
        </is>
      </c>
      <c r="G8" s="29" t="n">
        <v>260.48</v>
      </c>
      <c r="H8" s="29" t="n">
        <v>121.83</v>
      </c>
      <c r="I8" s="29" t="n">
        <v>170.75</v>
      </c>
      <c r="J8" s="29" t="n">
        <v>553.0700000000001</v>
      </c>
      <c r="K8" s="51" t="inlineStr">
        <is>
          <t>c9a6532e</t>
        </is>
      </c>
      <c r="L8" s="7" t="inlineStr"/>
      <c r="M8" s="7" t="inlineStr">
        <is>
          <t>Diesel</t>
        </is>
      </c>
      <c r="N8" s="29" t="n">
        <v>237.19</v>
      </c>
      <c r="O8" s="29" t="n">
        <v>23.29</v>
      </c>
      <c r="P8" s="29" t="n">
        <v>7.85</v>
      </c>
      <c r="Q8" s="29" t="n">
        <v>113.98</v>
      </c>
    </row>
    <row r="9" ht="28" customHeight="1">
      <c r="A9" s="5" t="inlineStr">
        <is>
          <t>BXXX02</t>
        </is>
      </c>
      <c r="B9" s="49" t="inlineStr">
        <is>
          <t>2241254</t>
        </is>
      </c>
      <c r="C9" s="5" t="inlineStr">
        <is>
          <t>MACK TRUCKS</t>
        </is>
      </c>
      <c r="D9" s="5" t="inlineStr">
        <is>
          <t>PINNACLE</t>
        </is>
      </c>
      <c r="E9" s="5" t="inlineStr">
        <is>
          <t>RIGID TRUCK</t>
        </is>
      </c>
      <c r="F9" s="5" t="inlineStr">
        <is>
          <t>Heavy</t>
        </is>
      </c>
      <c r="G9" s="24" t="n">
        <v>261.24</v>
      </c>
      <c r="H9" s="24" t="n">
        <v>41.14</v>
      </c>
      <c r="I9" s="24" t="n">
        <v>178.42</v>
      </c>
      <c r="J9" s="24" t="n">
        <v>480.8</v>
      </c>
      <c r="K9" s="49" t="inlineStr">
        <is>
          <t>5e840159</t>
        </is>
      </c>
      <c r="L9" s="5" t="inlineStr"/>
      <c r="M9" s="5" t="inlineStr">
        <is>
          <t>Diesel</t>
        </is>
      </c>
      <c r="N9" s="24" t="n">
        <v>238.39</v>
      </c>
      <c r="O9" s="24" t="n">
        <v>22.85</v>
      </c>
      <c r="P9" s="24" t="n">
        <v>7.93</v>
      </c>
      <c r="Q9" s="24" t="n">
        <v>33.21</v>
      </c>
    </row>
    <row r="10" ht="28" customHeight="1">
      <c r="A10" s="7" t="inlineStr">
        <is>
          <t>BXXXX5</t>
        </is>
      </c>
      <c r="B10" s="51" t="inlineStr">
        <is>
          <t>2222980</t>
        </is>
      </c>
      <c r="C10" s="7" t="inlineStr">
        <is>
          <t>MACK TRUCKS</t>
        </is>
      </c>
      <c r="D10" s="7" t="inlineStr">
        <is>
          <t>PINNACLE</t>
        </is>
      </c>
      <c r="E10" s="7" t="inlineStr">
        <is>
          <t>RIGID TRUCK</t>
        </is>
      </c>
      <c r="F10" s="7" t="inlineStr">
        <is>
          <t>Heavy</t>
        </is>
      </c>
      <c r="G10" s="29" t="n">
        <v>228.63</v>
      </c>
      <c r="H10" s="29" t="n">
        <v>263.33</v>
      </c>
      <c r="I10" s="29" t="n">
        <v>165.87</v>
      </c>
      <c r="J10" s="29" t="n">
        <v>657.83</v>
      </c>
      <c r="K10" s="51" t="inlineStr">
        <is>
          <t>d3850b65</t>
        </is>
      </c>
      <c r="L10" s="7" t="inlineStr"/>
      <c r="M10" s="7" t="inlineStr">
        <is>
          <t>Diesel</t>
        </is>
      </c>
      <c r="N10" s="29" t="n">
        <v>201.12</v>
      </c>
      <c r="O10" s="29" t="n">
        <v>27.51</v>
      </c>
      <c r="P10" s="29" t="n">
        <v>231.65</v>
      </c>
      <c r="Q10" s="29" t="n">
        <v>31.68</v>
      </c>
    </row>
    <row r="11" ht="28" customHeight="1">
      <c r="A11" s="5" t="inlineStr">
        <is>
          <t>BXXXX7</t>
        </is>
      </c>
      <c r="B11" s="49" t="inlineStr">
        <is>
          <t>2252999</t>
        </is>
      </c>
      <c r="C11" s="5" t="inlineStr">
        <is>
          <t>MACK TRUCKS</t>
        </is>
      </c>
      <c r="D11" s="5" t="inlineStr">
        <is>
          <t>METRO-LINER</t>
        </is>
      </c>
      <c r="E11" s="5" t="inlineStr">
        <is>
          <t>RIGID TRUCK</t>
        </is>
      </c>
      <c r="F11" s="5" t="inlineStr">
        <is>
          <t>Heavy</t>
        </is>
      </c>
      <c r="G11" s="24" t="n">
        <v>251.69</v>
      </c>
      <c r="H11" s="24" t="n">
        <v>51.58</v>
      </c>
      <c r="I11" s="24" t="n">
        <v>194.11</v>
      </c>
      <c r="J11" s="24" t="n">
        <v>497.38</v>
      </c>
      <c r="K11" s="49" t="inlineStr">
        <is>
          <t>3f1bb23c</t>
        </is>
      </c>
      <c r="L11" s="5" t="inlineStr"/>
      <c r="M11" s="5" t="inlineStr">
        <is>
          <t>Diesel</t>
        </is>
      </c>
      <c r="N11" s="24" t="n">
        <v>229.23</v>
      </c>
      <c r="O11" s="24" t="n">
        <v>22.46</v>
      </c>
      <c r="P11" s="24" t="n">
        <v>8.41</v>
      </c>
      <c r="Q11" s="24" t="n">
        <v>43.17</v>
      </c>
    </row>
    <row r="12" ht="28" customHeight="1">
      <c r="A12" s="7" t="inlineStr">
        <is>
          <t>BXXX08</t>
        </is>
      </c>
      <c r="B12" s="51" t="inlineStr">
        <is>
          <t>2288931</t>
        </is>
      </c>
      <c r="C12" s="7" t="inlineStr">
        <is>
          <t>TOYOTA</t>
        </is>
      </c>
      <c r="D12" s="7" t="inlineStr">
        <is>
          <t>HILUX</t>
        </is>
      </c>
      <c r="E12" s="7" t="inlineStr">
        <is>
          <t>LARGE UTILITY</t>
        </is>
      </c>
      <c r="F12" s="7" t="inlineStr">
        <is>
          <t>Light</t>
        </is>
      </c>
      <c r="G12" s="29" t="n">
        <v>0</v>
      </c>
      <c r="H12" s="29" t="n">
        <v>38.07</v>
      </c>
      <c r="I12" s="29" t="n">
        <v>0</v>
      </c>
      <c r="J12" s="29" t="n">
        <v>38.08</v>
      </c>
      <c r="K12" s="51" t="inlineStr">
        <is>
          <t>4e8d8c11</t>
        </is>
      </c>
      <c r="L12" s="7" t="inlineStr"/>
      <c r="M12" s="7" t="inlineStr">
        <is>
          <t>Diesel</t>
        </is>
      </c>
      <c r="N12" s="29" t="n">
        <v>0</v>
      </c>
      <c r="O12" s="29" t="n">
        <v>0</v>
      </c>
      <c r="P12" s="29" t="n">
        <v>2.93</v>
      </c>
      <c r="Q12" s="29" t="n">
        <v>35.14</v>
      </c>
    </row>
    <row r="13" ht="28" customHeight="1">
      <c r="A13" s="5" t="inlineStr">
        <is>
          <t>BXXXX9</t>
        </is>
      </c>
      <c r="B13" s="49" t="inlineStr">
        <is>
          <t>2330875</t>
        </is>
      </c>
      <c r="C13" s="5" t="inlineStr">
        <is>
          <t>FORD</t>
        </is>
      </c>
      <c r="D13" s="5" t="inlineStr">
        <is>
          <t>RANGER</t>
        </is>
      </c>
      <c r="E13" s="5" t="inlineStr">
        <is>
          <t>RIGID TRUCK</t>
        </is>
      </c>
      <c r="F13" s="5" t="inlineStr">
        <is>
          <t>Light</t>
        </is>
      </c>
      <c r="G13" s="24" t="n">
        <v>0</v>
      </c>
      <c r="H13" s="24" t="n">
        <v>10.47</v>
      </c>
      <c r="I13" s="24" t="n">
        <v>0</v>
      </c>
      <c r="J13" s="24" t="n">
        <v>10.47</v>
      </c>
      <c r="K13" s="49" t="inlineStr">
        <is>
          <t>dc75979a</t>
        </is>
      </c>
      <c r="L13" s="5" t="inlineStr"/>
      <c r="M13" s="5" t="inlineStr">
        <is>
          <t>Diesel</t>
        </is>
      </c>
      <c r="N13" s="24" t="n">
        <v>0</v>
      </c>
      <c r="O13" s="24" t="n">
        <v>0</v>
      </c>
      <c r="P13" s="24" t="n">
        <v>0.36</v>
      </c>
      <c r="Q13" s="24" t="n">
        <v>10.11</v>
      </c>
    </row>
    <row r="15" ht="30" customHeight="1">
      <c r="A15" s="31" t="inlineStr">
        <is>
          <t>Fleet total (reported)</t>
        </is>
      </c>
      <c r="B15" s="31" t="n"/>
      <c r="C15" s="31" t="n"/>
      <c r="D15" s="31" t="n"/>
      <c r="E15" s="31" t="n"/>
      <c r="F15" s="31" t="n"/>
      <c r="G15" s="35" t="n">
        <v>1002.04</v>
      </c>
      <c r="H15" s="35" t="n">
        <v>1286.41</v>
      </c>
      <c r="I15" s="35" t="n">
        <v>888.13</v>
      </c>
      <c r="J15" s="35" t="n">
        <v>3176.57</v>
      </c>
      <c r="K15" s="55" t="n"/>
      <c r="L15" s="31" t="n"/>
      <c r="M15" s="31" t="n"/>
      <c r="N15" s="35" t="n">
        <v>905.9299999999999</v>
      </c>
      <c r="O15" s="35" t="n">
        <v>96.11</v>
      </c>
      <c r="P15" s="35" t="n">
        <v>924.79</v>
      </c>
      <c r="Q15" s="35" t="n">
        <v>361.62</v>
      </c>
    </row>
    <row r="17" ht="36" customHeight="1">
      <c r="A17" s="8" t="inlineStr">
        <is>
          <t>Fleet totals and rounding follow the PDF. Rounded vehicle rows may not sum exactly to fleet totals.</t>
        </is>
      </c>
    </row>
    <row r="18" ht="36" customHeight="1">
      <c r="A18" s="8" t="inlineStr">
        <is>
          <t>Driving and idling credits add up to the on public roads and off public roads columns.</t>
        </is>
      </c>
    </row>
  </sheetData>
  <mergeCells count="5">
    <mergeCell ref="A2:F2"/>
    <mergeCell ref="A17:J17"/>
    <mergeCell ref="A18:J18"/>
    <mergeCell ref="A1:F1"/>
    <mergeCell ref="A3:F3"/>
  </mergeCell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tableParts count="1">
    <tablePart xmlns:r="http://schemas.openxmlformats.org/officeDocument/2006/relationships" r:id="rId1"/>
  </tableParts>
</worksheet>
</file>

<file path=xl/worksheets/sheet14.xml><?xml version="1.0" encoding="utf-8"?>
<worksheet xmlns="http://schemas.openxmlformats.org/spreadsheetml/2006/main">
  <sheetPr>
    <outlinePr summaryBelow="1" summaryRight="1"/>
    <pageSetUpPr fitToPage="1"/>
  </sheetPr>
  <dimension ref="A1:X33"/>
  <sheetViews>
    <sheetView showGridLines="0" zoomScale="90" workbookViewId="0">
      <selection activeCell="A1" sqref="A1"/>
    </sheetView>
  </sheetViews>
  <sheetFormatPr baseColWidth="8" defaultRowHeight="23"/>
  <cols>
    <col width="32" customWidth="1" min="1" max="1"/>
    <col width="20" customWidth="1" min="2" max="2"/>
    <col width="32" customWidth="1" min="3" max="3"/>
    <col width="22" customWidth="1" min="4" max="4"/>
    <col width="23" customWidth="1" min="5" max="5"/>
    <col width="23" customWidth="1" min="6" max="6"/>
    <col width="23" customWidth="1" min="7" max="7"/>
    <col width="22" customWidth="1" min="8" max="8"/>
    <col width="23" customWidth="1" min="9" max="9"/>
    <col width="23"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hidden="1" width="13" customWidth="1" min="22" max="22"/>
    <col hidden="1" width="13" customWidth="1" min="23" max="23"/>
    <col hidden="1" width="13" customWidth="1" min="24" max="24"/>
  </cols>
  <sheetData>
    <row r="1" ht="34" customHeight="1">
      <c r="A1" s="1" t="inlineStr">
        <is>
          <t>FTC Fuel Adjustment</t>
        </is>
      </c>
    </row>
    <row r="2" ht="25" customHeight="1">
      <c r="A2" s="2" t="inlineStr">
        <is>
          <t>My Fleet Co - December 2025</t>
        </is>
      </c>
    </row>
    <row r="3" ht="34" customHeight="1">
      <c r="A3" s="2" t="inlineStr">
        <is>
          <t>Two independent scenarios. Edit yellow fuel inputs; reported figures on other sheets stay unchanged.</t>
        </is>
      </c>
    </row>
    <row r="5" ht="26" customHeight="1">
      <c r="A5" s="9" t="inlineStr">
        <is>
          <t>Fleet adjustment</t>
        </is>
      </c>
      <c r="B5" s="10" t="n"/>
      <c r="C5" s="10" t="n"/>
      <c r="D5" s="10" t="n"/>
      <c r="E5" s="10" t="n"/>
      <c r="F5" s="10" t="n"/>
    </row>
    <row r="6">
      <c r="A6" s="11" t="inlineStr">
        <is>
          <t>Actual fleet fuel (L)</t>
        </is>
      </c>
      <c r="B6" s="59" t="n"/>
      <c r="D6" s="11" t="inlineStr">
        <is>
          <t>Estimated Fuel (L)</t>
        </is>
      </c>
      <c r="E6" s="60">
        <f>'Executive Summary'!B12</f>
        <v/>
      </c>
    </row>
    <row r="7" ht="36" customHeight="1">
      <c r="A7" s="8" t="inlineStr">
        <is>
          <t>Enter actual fuel to calculate an adjustment. This preserves the report's activity, eligibility, fuel-type and rate-period mix.</t>
        </is>
      </c>
    </row>
    <row r="9" ht="42" customHeight="1">
      <c r="A9" s="3" t="inlineStr">
        <is>
          <t>Activity</t>
        </is>
      </c>
      <c r="B9" s="3" t="inlineStr">
        <is>
          <t>Eligible share of fuel</t>
        </is>
      </c>
      <c r="C9" s="3" t="inlineStr">
        <is>
          <t>Adjusted eligible (L)</t>
        </is>
      </c>
      <c r="D9" s="3" t="inlineStr">
        <is>
          <t>Effective rate (¢/L)</t>
        </is>
      </c>
      <c r="E9" s="3" t="inlineStr">
        <is>
          <t>Adjusted FTC ($)</t>
        </is>
      </c>
    </row>
    <row r="10" ht="28" customHeight="1">
      <c r="A10" s="5" t="inlineStr">
        <is>
          <t>Public Roads Driving</t>
        </is>
      </c>
      <c r="B10" s="22">
        <f>IF('Executive Summary'!$B$12=0,0,'Granular Breakdown'!D7/'Executive Summary'!$B$12)</f>
        <v/>
      </c>
      <c r="C10" s="21">
        <f>IF($B$6="","",IF(AND(ISNUMBER($B$6),$B$6&gt;=0),IF('Executive Summary'!$B$12=0,IF($B$6=0,0,NA()),$B$6*B10),NA()))</f>
        <v/>
      </c>
      <c r="D10" s="23">
        <f>IF('Granular Breakdown'!D7=0,0,'Granular Breakdown'!F7/'Granular Breakdown'!D7*100)</f>
        <v/>
      </c>
      <c r="E10" s="24">
        <f>IF($B$6="","",IF(AND(ISNUMBER($B$6),$B$6&gt;=0),IF('Executive Summary'!$B$12=0,IF($B$6=0,0,NA()),$B$6*'Granular Breakdown'!F7/'Executive Summary'!$B$12),NA()))</f>
        <v/>
      </c>
    </row>
    <row r="11" ht="28" customHeight="1">
      <c r="A11" s="7" t="inlineStr">
        <is>
          <t>Public Roads Idling</t>
        </is>
      </c>
      <c r="B11" s="27">
        <f>IF('Executive Summary'!$B$12=0,0,'Granular Breakdown'!D8/'Executive Summary'!$B$12)</f>
        <v/>
      </c>
      <c r="C11" s="26">
        <f>IF($B$6="","",IF(AND(ISNUMBER($B$6),$B$6&gt;=0),IF('Executive Summary'!$B$12=0,IF($B$6=0,0,NA()),$B$6*B11),NA()))</f>
        <v/>
      </c>
      <c r="D11" s="28">
        <f>IF('Granular Breakdown'!D8=0,0,'Granular Breakdown'!F8/'Granular Breakdown'!D8*100)</f>
        <v/>
      </c>
      <c r="E11" s="29">
        <f>IF($B$6="","",IF(AND(ISNUMBER($B$6),$B$6&gt;=0),IF('Executive Summary'!$B$12=0,IF($B$6=0,0,NA()),$B$6*'Granular Breakdown'!F8/'Executive Summary'!$B$12),NA()))</f>
        <v/>
      </c>
    </row>
    <row r="12" ht="28" customHeight="1">
      <c r="A12" s="5" t="inlineStr">
        <is>
          <t>Off Public Roads Driving</t>
        </is>
      </c>
      <c r="B12" s="22">
        <f>IF('Executive Summary'!$B$12=0,0,'Granular Breakdown'!D9/'Executive Summary'!$B$12)</f>
        <v/>
      </c>
      <c r="C12" s="21">
        <f>IF($B$6="","",IF(AND(ISNUMBER($B$6),$B$6&gt;=0),IF('Executive Summary'!$B$12=0,IF($B$6=0,0,NA()),$B$6*B12),NA()))</f>
        <v/>
      </c>
      <c r="D12" s="23">
        <f>IF('Granular Breakdown'!D9=0,0,'Granular Breakdown'!F9/'Granular Breakdown'!D9*100)</f>
        <v/>
      </c>
      <c r="E12" s="24">
        <f>IF($B$6="","",IF(AND(ISNUMBER($B$6),$B$6&gt;=0),IF('Executive Summary'!$B$12=0,IF($B$6=0,0,NA()),$B$6*'Granular Breakdown'!F9/'Executive Summary'!$B$12),NA()))</f>
        <v/>
      </c>
    </row>
    <row r="13" ht="28" customHeight="1">
      <c r="A13" s="7" t="inlineStr">
        <is>
          <t>Off Public Roads Idling</t>
        </is>
      </c>
      <c r="B13" s="27">
        <f>IF('Executive Summary'!$B$12=0,0,'Granular Breakdown'!D10/'Executive Summary'!$B$12)</f>
        <v/>
      </c>
      <c r="C13" s="26">
        <f>IF($B$6="","",IF(AND(ISNUMBER($B$6),$B$6&gt;=0),IF('Executive Summary'!$B$12=0,IF($B$6=0,0,NA()),$B$6*B13),NA()))</f>
        <v/>
      </c>
      <c r="D13" s="28">
        <f>IF('Granular Breakdown'!D10=0,0,'Granular Breakdown'!F10/'Granular Breakdown'!D10*100)</f>
        <v/>
      </c>
      <c r="E13" s="29">
        <f>IF($B$6="","",IF(AND(ISNUMBER($B$6),$B$6&gt;=0),IF('Executive Summary'!$B$12=0,IF($B$6=0,0,NA()),$B$6*'Granular Breakdown'!F10/'Executive Summary'!$B$12),NA()))</f>
        <v/>
      </c>
    </row>
    <row r="14" ht="28" customHeight="1">
      <c r="A14" s="5" t="inlineStr">
        <is>
          <t>Auxiliary Equipment</t>
        </is>
      </c>
      <c r="B14" s="22">
        <f>IF('Executive Summary'!$B$12=0,0,'Granular Breakdown'!D11/'Executive Summary'!$B$12)</f>
        <v/>
      </c>
      <c r="C14" s="21">
        <f>IF($B$6="","",IF(AND(ISNUMBER($B$6),$B$6&gt;=0),IF('Executive Summary'!$B$12=0,IF($B$6=0,0,NA()),$B$6*B14),NA()))</f>
        <v/>
      </c>
      <c r="D14" s="23">
        <f>IF('Granular Breakdown'!D11=0,0,'Granular Breakdown'!F11/'Granular Breakdown'!D11*100)</f>
        <v/>
      </c>
      <c r="E14" s="24">
        <f>IF($B$6="","",IF(AND(ISNUMBER($B$6),$B$6&gt;=0),IF('Executive Summary'!$B$12=0,IF($B$6=0,0,NA()),$B$6*'Granular Breakdown'!F11/'Executive Summary'!$B$12),NA()))</f>
        <v/>
      </c>
    </row>
    <row r="15" ht="30" customHeight="1">
      <c r="A15" s="31" t="inlineStr">
        <is>
          <t>Adjusted total</t>
        </is>
      </c>
      <c r="B15" s="33">
        <f>SUM(B10:B14)</f>
        <v/>
      </c>
      <c r="C15" s="32">
        <f>IF($B$6="","",IF(AND(ISNUMBER($B$6),$B$6&gt;=0),SUM(C10:C14),NA()))</f>
        <v/>
      </c>
      <c r="D15" s="31" t="n"/>
      <c r="E15" s="35">
        <f>IF($B$6="","",IF(AND(ISNUMBER($B$6),$B$6&gt;=0),IF('Executive Summary'!B12=0,IF($B$6=0,0,NA()),$B$6*'Executive Summary'!F12/'Executive Summary'!B12),NA()))</f>
        <v/>
      </c>
    </row>
    <row r="17" ht="46" customHeight="1">
      <c r="A17" s="8" t="inlineStr">
        <is>
          <t>Effective rates come from reported credits and eligible fuel. The total uses reported fleet FTC to preserve its precision. Use dated fuel records in Prism to change the original mix.</t>
        </is>
      </c>
    </row>
    <row r="19" ht="26" customHeight="1">
      <c r="A19" s="9" t="inlineStr">
        <is>
          <t>Per-vehicle adjustment</t>
        </is>
      </c>
      <c r="B19" s="10" t="n"/>
      <c r="C19" s="10" t="n"/>
      <c r="D19" s="10" t="n"/>
      <c r="E19" s="10" t="n"/>
      <c r="F19" s="10" t="n"/>
      <c r="G19" s="10" t="n"/>
      <c r="H19" s="10" t="n"/>
      <c r="I19" s="10" t="n"/>
      <c r="J19" s="10" t="n"/>
      <c r="K19" s="10" t="n"/>
      <c r="L19" s="10" t="n"/>
      <c r="M19" s="10" t="n"/>
      <c r="N19" s="10" t="n"/>
      <c r="O19" s="10" t="n"/>
      <c r="P19" s="10" t="n"/>
      <c r="Q19" s="10" t="n"/>
      <c r="R19" s="10" t="n"/>
      <c r="S19" s="10" t="n"/>
      <c r="T19" s="10" t="n"/>
      <c r="U19" s="10" t="n"/>
    </row>
    <row r="20" ht="48" customHeight="1">
      <c r="A20" s="3" t="inlineStr">
        <is>
          <t>Registration</t>
        </is>
      </c>
      <c r="B20" s="3" t="inlineStr">
        <is>
          <t>Device ID</t>
        </is>
      </c>
      <c r="C20" s="3" t="inlineStr">
        <is>
          <t>Description</t>
        </is>
      </c>
      <c r="D20" s="3" t="inlineStr">
        <is>
          <t>On public roads share of fuel (%)</t>
        </is>
      </c>
      <c r="E20" s="3" t="inlineStr">
        <is>
          <t>Off public roads share of fuel (%)</t>
        </is>
      </c>
      <c r="F20" s="3" t="inlineStr">
        <is>
          <t>Estimated Fuel (L)</t>
        </is>
      </c>
      <c r="G20" s="3" t="inlineStr">
        <is>
          <t>Actual fuel (L)</t>
        </is>
      </c>
      <c r="H20" s="3" t="inlineStr">
        <is>
          <t>Fuel multiplier</t>
        </is>
      </c>
      <c r="I20" s="3" t="inlineStr">
        <is>
          <t>Reported FTC ($)</t>
        </is>
      </c>
      <c r="J20" s="3" t="inlineStr">
        <is>
          <t>Adjusted FTC ($)</t>
        </is>
      </c>
      <c r="K20" s="3" t="inlineStr">
        <is>
          <t>On public roads driving eligible (%)</t>
        </is>
      </c>
      <c r="L20" s="3" t="inlineStr">
        <is>
          <t>On public roads idling eligible (%)</t>
        </is>
      </c>
      <c r="M20" s="3" t="inlineStr">
        <is>
          <t>Off public roads driving (%)</t>
        </is>
      </c>
      <c r="N20" s="3" t="inlineStr">
        <is>
          <t>Off public roads idling (%)</t>
        </is>
      </c>
      <c r="O20" s="3" t="inlineStr">
        <is>
          <t>Auxiliary (%)</t>
        </is>
      </c>
      <c r="P20" s="3" t="inlineStr">
        <is>
          <t>Adjusted on public roads eligible (L)</t>
        </is>
      </c>
      <c r="Q20" s="3" t="inlineStr">
        <is>
          <t>Adjusted off public roads (L)</t>
        </is>
      </c>
      <c r="R20" s="3" t="inlineStr">
        <is>
          <t>Adjusted auxiliary (L)</t>
        </is>
      </c>
      <c r="S20" s="3" t="inlineStr">
        <is>
          <t>Adjusted on public roads FTC ($)</t>
        </is>
      </c>
      <c r="T20" s="3" t="inlineStr">
        <is>
          <t>Adjusted off public roads FTC ($)</t>
        </is>
      </c>
      <c r="U20" s="3" t="inlineStr">
        <is>
          <t>Adjusted auxiliary FTC ($)</t>
        </is>
      </c>
      <c r="V20" s="11" t="inlineStr">
        <is>
          <t>Reported On public roads ($)</t>
        </is>
      </c>
      <c r="W20" s="11" t="inlineStr">
        <is>
          <t>Reported Off public roads ($)</t>
        </is>
      </c>
      <c r="X20" s="11" t="inlineStr">
        <is>
          <t>Reported Auxiliary ($)</t>
        </is>
      </c>
    </row>
    <row r="21" ht="28" customHeight="1">
      <c r="A21" s="5" t="inlineStr">
        <is>
          <t>BXXX03</t>
        </is>
      </c>
      <c r="B21" s="49" t="inlineStr">
        <is>
          <t>2252710</t>
        </is>
      </c>
      <c r="C21" s="61" t="n"/>
      <c r="D21" s="22">
        <f>IF(F21=0,0,INDEX('Per-Vehicle Fuel'!$G$7:$G$13,MATCH(SUBSTITUTE(SUBSTITUTE(SUBSTITUTE(B21,"~","~~"),"*","~*"),"?","~?"),'Per-Vehicle Fuel'!$B$7:$B$13,0))/F21)</f>
        <v/>
      </c>
      <c r="E21" s="22">
        <f>IF(F21=0,0,INDEX('Per-Vehicle Fuel'!$H$7:$H$13,MATCH(SUBSTITUTE(SUBSTITUTE(SUBSTITUTE(B21,"~","~~"),"*","~*"),"?","~?"),'Per-Vehicle Fuel'!$B$7:$B$13,0))/F21)</f>
        <v/>
      </c>
      <c r="F21" s="21">
        <f>INDEX('Per-Vehicle Fuel'!$J$7:$J$13,MATCH(SUBSTITUTE(SUBSTITUTE(SUBSTITUTE(B21,"~","~~"),"*","~*"),"?","~?"),'Per-Vehicle Fuel'!$B$7:$B$13,0))</f>
        <v/>
      </c>
      <c r="G21" s="62" t="n"/>
      <c r="H21" s="23">
        <f>IF(G21="","",IF(AND(ISNUMBER(G21),G21&gt;=0),IF(F21=0,IF(G21=0,0,NA()),G21/F21),NA()))</f>
        <v/>
      </c>
      <c r="I21" s="24">
        <f>INDEX('Per-Vehicle Tax Credits'!$J$7:$J$13,MATCH(SUBSTITUTE(SUBSTITUTE(SUBSTITUTE(B21,"~","~~"),"*","~*"),"?","~?"),'Per-Vehicle Tax Credits'!$B$7:$B$13,0))</f>
        <v/>
      </c>
      <c r="J21" s="24">
        <f>IF(G21="","",H21*I21)</f>
        <v/>
      </c>
      <c r="K21" s="22">
        <f>INDEX('Per-Vehicle Fuel'!$X$7:$X$13,MATCH(SUBSTITUTE(SUBSTITUTE(SUBSTITUTE(B21,"~","~~"),"*","~*"),"?","~?"),'Per-Vehicle Fuel'!$B$7:$B$13,0))</f>
        <v/>
      </c>
      <c r="L21" s="22">
        <f>INDEX('Per-Vehicle Fuel'!$Y$7:$Y$13,MATCH(SUBSTITUTE(SUBSTITUTE(SUBSTITUTE(B21,"~","~~"),"*","~*"),"?","~?"),'Per-Vehicle Fuel'!$B$7:$B$13,0))</f>
        <v/>
      </c>
      <c r="M21" s="22">
        <f>INDEX('Per-Vehicle Fuel'!$U$7:$U$13,MATCH(SUBSTITUTE(SUBSTITUTE(SUBSTITUTE(B21,"~","~~"),"*","~*"),"?","~?"),'Per-Vehicle Fuel'!$B$7:$B$13,0))</f>
        <v/>
      </c>
      <c r="N21" s="22">
        <f>INDEX('Per-Vehicle Fuel'!$V$7:$V$13,MATCH(SUBSTITUTE(SUBSTITUTE(SUBSTITUTE(B21,"~","~~"),"*","~*"),"?","~?"),'Per-Vehicle Fuel'!$B$7:$B$13,0))</f>
        <v/>
      </c>
      <c r="O21" s="22">
        <f>INDEX('Per-Vehicle Fuel'!$W$7:$W$13,MATCH(SUBSTITUTE(SUBSTITUTE(SUBSTITUTE(B21,"~","~~"),"*","~*"),"?","~?"),'Per-Vehicle Fuel'!$B$7:$B$13,0))</f>
        <v/>
      </c>
      <c r="P21" s="21">
        <f>IF(G21="","",IF(AND(ISNUMBER(G21),G21&gt;=0),IF(F21=0,IF(G21=0,0,NA()),G21*(K21+L21)),NA()))</f>
        <v/>
      </c>
      <c r="Q21" s="21">
        <f>IF(G21="","",IF(AND(ISNUMBER(G21),G21&gt;=0),IF(F21=0,IF(G21=0,0,NA()),G21*(M21+N21)),NA()))</f>
        <v/>
      </c>
      <c r="R21" s="21">
        <f>IF(G21="","",IF(AND(ISNUMBER(G21),G21&gt;=0),IF(F21=0,IF(G21=0,0,NA()),G21*(O21)),NA()))</f>
        <v/>
      </c>
      <c r="S21" s="24">
        <f>IF(J21="","",IF(SUM(V21:X21)=0,0,J21*V21/SUM(V21:X21)))</f>
        <v/>
      </c>
      <c r="T21" s="24">
        <f>IF(J21="","",IF(SUM(V21:X21)=0,0,J21*W21/SUM(V21:X21)))</f>
        <v/>
      </c>
      <c r="U21" s="24">
        <f>IF(J21="","",IF(SUM(V21:X21)=0,0,J21*X21/SUM(V21:X21)))</f>
        <v/>
      </c>
      <c r="V21" s="45">
        <f>INDEX('Per-Vehicle Tax Credits'!$G$7:$G$13,MATCH(SUBSTITUTE(SUBSTITUTE(SUBSTITUTE(B21,"~","~~"),"*","~*"),"?","~?"),'Per-Vehicle Tax Credits'!$B$7:$B$13,0))</f>
        <v/>
      </c>
      <c r="W21" s="45">
        <f>INDEX('Per-Vehicle Tax Credits'!$H$7:$H$13,MATCH(SUBSTITUTE(SUBSTITUTE(SUBSTITUTE(B21,"~","~~"),"*","~*"),"?","~?"),'Per-Vehicle Tax Credits'!$B$7:$B$13,0))</f>
        <v/>
      </c>
      <c r="X21" s="45">
        <f>INDEX('Per-Vehicle Tax Credits'!$I$7:$I$13,MATCH(SUBSTITUTE(SUBSTITUTE(SUBSTITUTE(B21,"~","~~"),"*","~*"),"?","~?"),'Per-Vehicle Tax Credits'!$B$7:$B$13,0))</f>
        <v/>
      </c>
    </row>
    <row r="22" ht="28" customHeight="1">
      <c r="A22" s="7" t="inlineStr">
        <is>
          <t>BXXX01</t>
        </is>
      </c>
      <c r="B22" s="51" t="inlineStr">
        <is>
          <t>2241073</t>
        </is>
      </c>
      <c r="C22" s="63" t="n"/>
      <c r="D22" s="27">
        <f>IF(F22=0,0,INDEX('Per-Vehicle Fuel'!$G$7:$G$13,MATCH(SUBSTITUTE(SUBSTITUTE(SUBSTITUTE(B22,"~","~~"),"*","~*"),"?","~?"),'Per-Vehicle Fuel'!$B$7:$B$13,0))/F22)</f>
        <v/>
      </c>
      <c r="E22" s="27">
        <f>IF(F22=0,0,INDEX('Per-Vehicle Fuel'!$H$7:$H$13,MATCH(SUBSTITUTE(SUBSTITUTE(SUBSTITUTE(B22,"~","~~"),"*","~*"),"?","~?"),'Per-Vehicle Fuel'!$B$7:$B$13,0))/F22)</f>
        <v/>
      </c>
      <c r="F22" s="26">
        <f>INDEX('Per-Vehicle Fuel'!$J$7:$J$13,MATCH(SUBSTITUTE(SUBSTITUTE(SUBSTITUTE(B22,"~","~~"),"*","~*"),"?","~?"),'Per-Vehicle Fuel'!$B$7:$B$13,0))</f>
        <v/>
      </c>
      <c r="G22" s="62" t="n"/>
      <c r="H22" s="28">
        <f>IF(G22="","",IF(AND(ISNUMBER(G22),G22&gt;=0),IF(F22=0,IF(G22=0,0,NA()),G22/F22),NA()))</f>
        <v/>
      </c>
      <c r="I22" s="29">
        <f>INDEX('Per-Vehicle Tax Credits'!$J$7:$J$13,MATCH(SUBSTITUTE(SUBSTITUTE(SUBSTITUTE(B22,"~","~~"),"*","~*"),"?","~?"),'Per-Vehicle Tax Credits'!$B$7:$B$13,0))</f>
        <v/>
      </c>
      <c r="J22" s="29">
        <f>IF(G22="","",H22*I22)</f>
        <v/>
      </c>
      <c r="K22" s="27">
        <f>INDEX('Per-Vehicle Fuel'!$X$7:$X$13,MATCH(SUBSTITUTE(SUBSTITUTE(SUBSTITUTE(B22,"~","~~"),"*","~*"),"?","~?"),'Per-Vehicle Fuel'!$B$7:$B$13,0))</f>
        <v/>
      </c>
      <c r="L22" s="27">
        <f>INDEX('Per-Vehicle Fuel'!$Y$7:$Y$13,MATCH(SUBSTITUTE(SUBSTITUTE(SUBSTITUTE(B22,"~","~~"),"*","~*"),"?","~?"),'Per-Vehicle Fuel'!$B$7:$B$13,0))</f>
        <v/>
      </c>
      <c r="M22" s="27">
        <f>INDEX('Per-Vehicle Fuel'!$U$7:$U$13,MATCH(SUBSTITUTE(SUBSTITUTE(SUBSTITUTE(B22,"~","~~"),"*","~*"),"?","~?"),'Per-Vehicle Fuel'!$B$7:$B$13,0))</f>
        <v/>
      </c>
      <c r="N22" s="27">
        <f>INDEX('Per-Vehicle Fuel'!$V$7:$V$13,MATCH(SUBSTITUTE(SUBSTITUTE(SUBSTITUTE(B22,"~","~~"),"*","~*"),"?","~?"),'Per-Vehicle Fuel'!$B$7:$B$13,0))</f>
        <v/>
      </c>
      <c r="O22" s="27">
        <f>INDEX('Per-Vehicle Fuel'!$W$7:$W$13,MATCH(SUBSTITUTE(SUBSTITUTE(SUBSTITUTE(B22,"~","~~"),"*","~*"),"?","~?"),'Per-Vehicle Fuel'!$B$7:$B$13,0))</f>
        <v/>
      </c>
      <c r="P22" s="26">
        <f>IF(G22="","",IF(AND(ISNUMBER(G22),G22&gt;=0),IF(F22=0,IF(G22=0,0,NA()),G22*(K22+L22)),NA()))</f>
        <v/>
      </c>
      <c r="Q22" s="26">
        <f>IF(G22="","",IF(AND(ISNUMBER(G22),G22&gt;=0),IF(F22=0,IF(G22=0,0,NA()),G22*(M22+N22)),NA()))</f>
        <v/>
      </c>
      <c r="R22" s="26">
        <f>IF(G22="","",IF(AND(ISNUMBER(G22),G22&gt;=0),IF(F22=0,IF(G22=0,0,NA()),G22*(O22)),NA()))</f>
        <v/>
      </c>
      <c r="S22" s="29">
        <f>IF(J22="","",IF(SUM(V22:X22)=0,0,J22*V22/SUM(V22:X22)))</f>
        <v/>
      </c>
      <c r="T22" s="29">
        <f>IF(J22="","",IF(SUM(V22:X22)=0,0,J22*W22/SUM(V22:X22)))</f>
        <v/>
      </c>
      <c r="U22" s="29">
        <f>IF(J22="","",IF(SUM(V22:X22)=0,0,J22*X22/SUM(V22:X22)))</f>
        <v/>
      </c>
      <c r="V22" s="45">
        <f>INDEX('Per-Vehicle Tax Credits'!$G$7:$G$13,MATCH(SUBSTITUTE(SUBSTITUTE(SUBSTITUTE(B22,"~","~~"),"*","~*"),"?","~?"),'Per-Vehicle Tax Credits'!$B$7:$B$13,0))</f>
        <v/>
      </c>
      <c r="W22" s="45">
        <f>INDEX('Per-Vehicle Tax Credits'!$H$7:$H$13,MATCH(SUBSTITUTE(SUBSTITUTE(SUBSTITUTE(B22,"~","~~"),"*","~*"),"?","~?"),'Per-Vehicle Tax Credits'!$B$7:$B$13,0))</f>
        <v/>
      </c>
      <c r="X22" s="45">
        <f>INDEX('Per-Vehicle Tax Credits'!$I$7:$I$13,MATCH(SUBSTITUTE(SUBSTITUTE(SUBSTITUTE(B22,"~","~~"),"*","~*"),"?","~?"),'Per-Vehicle Tax Credits'!$B$7:$B$13,0))</f>
        <v/>
      </c>
    </row>
    <row r="23" ht="28" customHeight="1">
      <c r="A23" s="5" t="inlineStr">
        <is>
          <t>BXXX02</t>
        </is>
      </c>
      <c r="B23" s="49" t="inlineStr">
        <is>
          <t>2241254</t>
        </is>
      </c>
      <c r="C23" s="61" t="n"/>
      <c r="D23" s="22">
        <f>IF(F23=0,0,INDEX('Per-Vehicle Fuel'!$G$7:$G$13,MATCH(SUBSTITUTE(SUBSTITUTE(SUBSTITUTE(B23,"~","~~"),"*","~*"),"?","~?"),'Per-Vehicle Fuel'!$B$7:$B$13,0))/F23)</f>
        <v/>
      </c>
      <c r="E23" s="22">
        <f>IF(F23=0,0,INDEX('Per-Vehicle Fuel'!$H$7:$H$13,MATCH(SUBSTITUTE(SUBSTITUTE(SUBSTITUTE(B23,"~","~~"),"*","~*"),"?","~?"),'Per-Vehicle Fuel'!$B$7:$B$13,0))/F23)</f>
        <v/>
      </c>
      <c r="F23" s="21">
        <f>INDEX('Per-Vehicle Fuel'!$J$7:$J$13,MATCH(SUBSTITUTE(SUBSTITUTE(SUBSTITUTE(B23,"~","~~"),"*","~*"),"?","~?"),'Per-Vehicle Fuel'!$B$7:$B$13,0))</f>
        <v/>
      </c>
      <c r="G23" s="62" t="n"/>
      <c r="H23" s="23">
        <f>IF(G23="","",IF(AND(ISNUMBER(G23),G23&gt;=0),IF(F23=0,IF(G23=0,0,NA()),G23/F23),NA()))</f>
        <v/>
      </c>
      <c r="I23" s="24">
        <f>INDEX('Per-Vehicle Tax Credits'!$J$7:$J$13,MATCH(SUBSTITUTE(SUBSTITUTE(SUBSTITUTE(B23,"~","~~"),"*","~*"),"?","~?"),'Per-Vehicle Tax Credits'!$B$7:$B$13,0))</f>
        <v/>
      </c>
      <c r="J23" s="24">
        <f>IF(G23="","",H23*I23)</f>
        <v/>
      </c>
      <c r="K23" s="22">
        <f>INDEX('Per-Vehicle Fuel'!$X$7:$X$13,MATCH(SUBSTITUTE(SUBSTITUTE(SUBSTITUTE(B23,"~","~~"),"*","~*"),"?","~?"),'Per-Vehicle Fuel'!$B$7:$B$13,0))</f>
        <v/>
      </c>
      <c r="L23" s="22">
        <f>INDEX('Per-Vehicle Fuel'!$Y$7:$Y$13,MATCH(SUBSTITUTE(SUBSTITUTE(SUBSTITUTE(B23,"~","~~"),"*","~*"),"?","~?"),'Per-Vehicle Fuel'!$B$7:$B$13,0))</f>
        <v/>
      </c>
      <c r="M23" s="22">
        <f>INDEX('Per-Vehicle Fuel'!$U$7:$U$13,MATCH(SUBSTITUTE(SUBSTITUTE(SUBSTITUTE(B23,"~","~~"),"*","~*"),"?","~?"),'Per-Vehicle Fuel'!$B$7:$B$13,0))</f>
        <v/>
      </c>
      <c r="N23" s="22">
        <f>INDEX('Per-Vehicle Fuel'!$V$7:$V$13,MATCH(SUBSTITUTE(SUBSTITUTE(SUBSTITUTE(B23,"~","~~"),"*","~*"),"?","~?"),'Per-Vehicle Fuel'!$B$7:$B$13,0))</f>
        <v/>
      </c>
      <c r="O23" s="22">
        <f>INDEX('Per-Vehicle Fuel'!$W$7:$W$13,MATCH(SUBSTITUTE(SUBSTITUTE(SUBSTITUTE(B23,"~","~~"),"*","~*"),"?","~?"),'Per-Vehicle Fuel'!$B$7:$B$13,0))</f>
        <v/>
      </c>
      <c r="P23" s="21">
        <f>IF(G23="","",IF(AND(ISNUMBER(G23),G23&gt;=0),IF(F23=0,IF(G23=0,0,NA()),G23*(K23+L23)),NA()))</f>
        <v/>
      </c>
      <c r="Q23" s="21">
        <f>IF(G23="","",IF(AND(ISNUMBER(G23),G23&gt;=0),IF(F23=0,IF(G23=0,0,NA()),G23*(M23+N23)),NA()))</f>
        <v/>
      </c>
      <c r="R23" s="21">
        <f>IF(G23="","",IF(AND(ISNUMBER(G23),G23&gt;=0),IF(F23=0,IF(G23=0,0,NA()),G23*(O23)),NA()))</f>
        <v/>
      </c>
      <c r="S23" s="24">
        <f>IF(J23="","",IF(SUM(V23:X23)=0,0,J23*V23/SUM(V23:X23)))</f>
        <v/>
      </c>
      <c r="T23" s="24">
        <f>IF(J23="","",IF(SUM(V23:X23)=0,0,J23*W23/SUM(V23:X23)))</f>
        <v/>
      </c>
      <c r="U23" s="24">
        <f>IF(J23="","",IF(SUM(V23:X23)=0,0,J23*X23/SUM(V23:X23)))</f>
        <v/>
      </c>
      <c r="V23" s="45">
        <f>INDEX('Per-Vehicle Tax Credits'!$G$7:$G$13,MATCH(SUBSTITUTE(SUBSTITUTE(SUBSTITUTE(B23,"~","~~"),"*","~*"),"?","~?"),'Per-Vehicle Tax Credits'!$B$7:$B$13,0))</f>
        <v/>
      </c>
      <c r="W23" s="45">
        <f>INDEX('Per-Vehicle Tax Credits'!$H$7:$H$13,MATCH(SUBSTITUTE(SUBSTITUTE(SUBSTITUTE(B23,"~","~~"),"*","~*"),"?","~?"),'Per-Vehicle Tax Credits'!$B$7:$B$13,0))</f>
        <v/>
      </c>
      <c r="X23" s="45">
        <f>INDEX('Per-Vehicle Tax Credits'!$I$7:$I$13,MATCH(SUBSTITUTE(SUBSTITUTE(SUBSTITUTE(B23,"~","~~"),"*","~*"),"?","~?"),'Per-Vehicle Tax Credits'!$B$7:$B$13,0))</f>
        <v/>
      </c>
    </row>
    <row r="24" ht="28" customHeight="1">
      <c r="A24" s="7" t="inlineStr">
        <is>
          <t>BXXXX5</t>
        </is>
      </c>
      <c r="B24" s="51" t="inlineStr">
        <is>
          <t>2222980</t>
        </is>
      </c>
      <c r="C24" s="63" t="n"/>
      <c r="D24" s="27">
        <f>IF(F24=0,0,INDEX('Per-Vehicle Fuel'!$G$7:$G$13,MATCH(SUBSTITUTE(SUBSTITUTE(SUBSTITUTE(B24,"~","~~"),"*","~*"),"?","~?"),'Per-Vehicle Fuel'!$B$7:$B$13,0))/F24)</f>
        <v/>
      </c>
      <c r="E24" s="27">
        <f>IF(F24=0,0,INDEX('Per-Vehicle Fuel'!$H$7:$H$13,MATCH(SUBSTITUTE(SUBSTITUTE(SUBSTITUTE(B24,"~","~~"),"*","~*"),"?","~?"),'Per-Vehicle Fuel'!$B$7:$B$13,0))/F24)</f>
        <v/>
      </c>
      <c r="F24" s="26">
        <f>INDEX('Per-Vehicle Fuel'!$J$7:$J$13,MATCH(SUBSTITUTE(SUBSTITUTE(SUBSTITUTE(B24,"~","~~"),"*","~*"),"?","~?"),'Per-Vehicle Fuel'!$B$7:$B$13,0))</f>
        <v/>
      </c>
      <c r="G24" s="62" t="n"/>
      <c r="H24" s="28">
        <f>IF(G24="","",IF(AND(ISNUMBER(G24),G24&gt;=0),IF(F24=0,IF(G24=0,0,NA()),G24/F24),NA()))</f>
        <v/>
      </c>
      <c r="I24" s="29">
        <f>INDEX('Per-Vehicle Tax Credits'!$J$7:$J$13,MATCH(SUBSTITUTE(SUBSTITUTE(SUBSTITUTE(B24,"~","~~"),"*","~*"),"?","~?"),'Per-Vehicle Tax Credits'!$B$7:$B$13,0))</f>
        <v/>
      </c>
      <c r="J24" s="29">
        <f>IF(G24="","",H24*I24)</f>
        <v/>
      </c>
      <c r="K24" s="27">
        <f>INDEX('Per-Vehicle Fuel'!$X$7:$X$13,MATCH(SUBSTITUTE(SUBSTITUTE(SUBSTITUTE(B24,"~","~~"),"*","~*"),"?","~?"),'Per-Vehicle Fuel'!$B$7:$B$13,0))</f>
        <v/>
      </c>
      <c r="L24" s="27">
        <f>INDEX('Per-Vehicle Fuel'!$Y$7:$Y$13,MATCH(SUBSTITUTE(SUBSTITUTE(SUBSTITUTE(B24,"~","~~"),"*","~*"),"?","~?"),'Per-Vehicle Fuel'!$B$7:$B$13,0))</f>
        <v/>
      </c>
      <c r="M24" s="27">
        <f>INDEX('Per-Vehicle Fuel'!$U$7:$U$13,MATCH(SUBSTITUTE(SUBSTITUTE(SUBSTITUTE(B24,"~","~~"),"*","~*"),"?","~?"),'Per-Vehicle Fuel'!$B$7:$B$13,0))</f>
        <v/>
      </c>
      <c r="N24" s="27">
        <f>INDEX('Per-Vehicle Fuel'!$V$7:$V$13,MATCH(SUBSTITUTE(SUBSTITUTE(SUBSTITUTE(B24,"~","~~"),"*","~*"),"?","~?"),'Per-Vehicle Fuel'!$B$7:$B$13,0))</f>
        <v/>
      </c>
      <c r="O24" s="27">
        <f>INDEX('Per-Vehicle Fuel'!$W$7:$W$13,MATCH(SUBSTITUTE(SUBSTITUTE(SUBSTITUTE(B24,"~","~~"),"*","~*"),"?","~?"),'Per-Vehicle Fuel'!$B$7:$B$13,0))</f>
        <v/>
      </c>
      <c r="P24" s="26">
        <f>IF(G24="","",IF(AND(ISNUMBER(G24),G24&gt;=0),IF(F24=0,IF(G24=0,0,NA()),G24*(K24+L24)),NA()))</f>
        <v/>
      </c>
      <c r="Q24" s="26">
        <f>IF(G24="","",IF(AND(ISNUMBER(G24),G24&gt;=0),IF(F24=0,IF(G24=0,0,NA()),G24*(M24+N24)),NA()))</f>
        <v/>
      </c>
      <c r="R24" s="26">
        <f>IF(G24="","",IF(AND(ISNUMBER(G24),G24&gt;=0),IF(F24=0,IF(G24=0,0,NA()),G24*(O24)),NA()))</f>
        <v/>
      </c>
      <c r="S24" s="29">
        <f>IF(J24="","",IF(SUM(V24:X24)=0,0,J24*V24/SUM(V24:X24)))</f>
        <v/>
      </c>
      <c r="T24" s="29">
        <f>IF(J24="","",IF(SUM(V24:X24)=0,0,J24*W24/SUM(V24:X24)))</f>
        <v/>
      </c>
      <c r="U24" s="29">
        <f>IF(J24="","",IF(SUM(V24:X24)=0,0,J24*X24/SUM(V24:X24)))</f>
        <v/>
      </c>
      <c r="V24" s="45">
        <f>INDEX('Per-Vehicle Tax Credits'!$G$7:$G$13,MATCH(SUBSTITUTE(SUBSTITUTE(SUBSTITUTE(B24,"~","~~"),"*","~*"),"?","~?"),'Per-Vehicle Tax Credits'!$B$7:$B$13,0))</f>
        <v/>
      </c>
      <c r="W24" s="45">
        <f>INDEX('Per-Vehicle Tax Credits'!$H$7:$H$13,MATCH(SUBSTITUTE(SUBSTITUTE(SUBSTITUTE(B24,"~","~~"),"*","~*"),"?","~?"),'Per-Vehicle Tax Credits'!$B$7:$B$13,0))</f>
        <v/>
      </c>
      <c r="X24" s="45">
        <f>INDEX('Per-Vehicle Tax Credits'!$I$7:$I$13,MATCH(SUBSTITUTE(SUBSTITUTE(SUBSTITUTE(B24,"~","~~"),"*","~*"),"?","~?"),'Per-Vehicle Tax Credits'!$B$7:$B$13,0))</f>
        <v/>
      </c>
    </row>
    <row r="25" ht="28" customHeight="1">
      <c r="A25" s="5" t="inlineStr">
        <is>
          <t>BXXXX7</t>
        </is>
      </c>
      <c r="B25" s="49" t="inlineStr">
        <is>
          <t>2252999</t>
        </is>
      </c>
      <c r="C25" s="61" t="n"/>
      <c r="D25" s="22">
        <f>IF(F25=0,0,INDEX('Per-Vehicle Fuel'!$G$7:$G$13,MATCH(SUBSTITUTE(SUBSTITUTE(SUBSTITUTE(B25,"~","~~"),"*","~*"),"?","~?"),'Per-Vehicle Fuel'!$B$7:$B$13,0))/F25)</f>
        <v/>
      </c>
      <c r="E25" s="22">
        <f>IF(F25=0,0,INDEX('Per-Vehicle Fuel'!$H$7:$H$13,MATCH(SUBSTITUTE(SUBSTITUTE(SUBSTITUTE(B25,"~","~~"),"*","~*"),"?","~?"),'Per-Vehicle Fuel'!$B$7:$B$13,0))/F25)</f>
        <v/>
      </c>
      <c r="F25" s="21">
        <f>INDEX('Per-Vehicle Fuel'!$J$7:$J$13,MATCH(SUBSTITUTE(SUBSTITUTE(SUBSTITUTE(B25,"~","~~"),"*","~*"),"?","~?"),'Per-Vehicle Fuel'!$B$7:$B$13,0))</f>
        <v/>
      </c>
      <c r="G25" s="62" t="n"/>
      <c r="H25" s="23">
        <f>IF(G25="","",IF(AND(ISNUMBER(G25),G25&gt;=0),IF(F25=0,IF(G25=0,0,NA()),G25/F25),NA()))</f>
        <v/>
      </c>
      <c r="I25" s="24">
        <f>INDEX('Per-Vehicle Tax Credits'!$J$7:$J$13,MATCH(SUBSTITUTE(SUBSTITUTE(SUBSTITUTE(B25,"~","~~"),"*","~*"),"?","~?"),'Per-Vehicle Tax Credits'!$B$7:$B$13,0))</f>
        <v/>
      </c>
      <c r="J25" s="24">
        <f>IF(G25="","",H25*I25)</f>
        <v/>
      </c>
      <c r="K25" s="22">
        <f>INDEX('Per-Vehicle Fuel'!$X$7:$X$13,MATCH(SUBSTITUTE(SUBSTITUTE(SUBSTITUTE(B25,"~","~~"),"*","~*"),"?","~?"),'Per-Vehicle Fuel'!$B$7:$B$13,0))</f>
        <v/>
      </c>
      <c r="L25" s="22">
        <f>INDEX('Per-Vehicle Fuel'!$Y$7:$Y$13,MATCH(SUBSTITUTE(SUBSTITUTE(SUBSTITUTE(B25,"~","~~"),"*","~*"),"?","~?"),'Per-Vehicle Fuel'!$B$7:$B$13,0))</f>
        <v/>
      </c>
      <c r="M25" s="22">
        <f>INDEX('Per-Vehicle Fuel'!$U$7:$U$13,MATCH(SUBSTITUTE(SUBSTITUTE(SUBSTITUTE(B25,"~","~~"),"*","~*"),"?","~?"),'Per-Vehicle Fuel'!$B$7:$B$13,0))</f>
        <v/>
      </c>
      <c r="N25" s="22">
        <f>INDEX('Per-Vehicle Fuel'!$V$7:$V$13,MATCH(SUBSTITUTE(SUBSTITUTE(SUBSTITUTE(B25,"~","~~"),"*","~*"),"?","~?"),'Per-Vehicle Fuel'!$B$7:$B$13,0))</f>
        <v/>
      </c>
      <c r="O25" s="22">
        <f>INDEX('Per-Vehicle Fuel'!$W$7:$W$13,MATCH(SUBSTITUTE(SUBSTITUTE(SUBSTITUTE(B25,"~","~~"),"*","~*"),"?","~?"),'Per-Vehicle Fuel'!$B$7:$B$13,0))</f>
        <v/>
      </c>
      <c r="P25" s="21">
        <f>IF(G25="","",IF(AND(ISNUMBER(G25),G25&gt;=0),IF(F25=0,IF(G25=0,0,NA()),G25*(K25+L25)),NA()))</f>
        <v/>
      </c>
      <c r="Q25" s="21">
        <f>IF(G25="","",IF(AND(ISNUMBER(G25),G25&gt;=0),IF(F25=0,IF(G25=0,0,NA()),G25*(M25+N25)),NA()))</f>
        <v/>
      </c>
      <c r="R25" s="21">
        <f>IF(G25="","",IF(AND(ISNUMBER(G25),G25&gt;=0),IF(F25=0,IF(G25=0,0,NA()),G25*(O25)),NA()))</f>
        <v/>
      </c>
      <c r="S25" s="24">
        <f>IF(J25="","",IF(SUM(V25:X25)=0,0,J25*V25/SUM(V25:X25)))</f>
        <v/>
      </c>
      <c r="T25" s="24">
        <f>IF(J25="","",IF(SUM(V25:X25)=0,0,J25*W25/SUM(V25:X25)))</f>
        <v/>
      </c>
      <c r="U25" s="24">
        <f>IF(J25="","",IF(SUM(V25:X25)=0,0,J25*X25/SUM(V25:X25)))</f>
        <v/>
      </c>
      <c r="V25" s="45">
        <f>INDEX('Per-Vehicle Tax Credits'!$G$7:$G$13,MATCH(SUBSTITUTE(SUBSTITUTE(SUBSTITUTE(B25,"~","~~"),"*","~*"),"?","~?"),'Per-Vehicle Tax Credits'!$B$7:$B$13,0))</f>
        <v/>
      </c>
      <c r="W25" s="45">
        <f>INDEX('Per-Vehicle Tax Credits'!$H$7:$H$13,MATCH(SUBSTITUTE(SUBSTITUTE(SUBSTITUTE(B25,"~","~~"),"*","~*"),"?","~?"),'Per-Vehicle Tax Credits'!$B$7:$B$13,0))</f>
        <v/>
      </c>
      <c r="X25" s="45">
        <f>INDEX('Per-Vehicle Tax Credits'!$I$7:$I$13,MATCH(SUBSTITUTE(SUBSTITUTE(SUBSTITUTE(B25,"~","~~"),"*","~*"),"?","~?"),'Per-Vehicle Tax Credits'!$B$7:$B$13,0))</f>
        <v/>
      </c>
    </row>
    <row r="26" ht="28" customHeight="1">
      <c r="A26" s="7" t="inlineStr">
        <is>
          <t>BXXX08</t>
        </is>
      </c>
      <c r="B26" s="51" t="inlineStr">
        <is>
          <t>2288931</t>
        </is>
      </c>
      <c r="C26" s="63" t="n"/>
      <c r="D26" s="27">
        <f>IF(F26=0,0,INDEX('Per-Vehicle Fuel'!$G$7:$G$13,MATCH(SUBSTITUTE(SUBSTITUTE(SUBSTITUTE(B26,"~","~~"),"*","~*"),"?","~?"),'Per-Vehicle Fuel'!$B$7:$B$13,0))/F26)</f>
        <v/>
      </c>
      <c r="E26" s="27">
        <f>IF(F26=0,0,INDEX('Per-Vehicle Fuel'!$H$7:$H$13,MATCH(SUBSTITUTE(SUBSTITUTE(SUBSTITUTE(B26,"~","~~"),"*","~*"),"?","~?"),'Per-Vehicle Fuel'!$B$7:$B$13,0))/F26)</f>
        <v/>
      </c>
      <c r="F26" s="26">
        <f>INDEX('Per-Vehicle Fuel'!$J$7:$J$13,MATCH(SUBSTITUTE(SUBSTITUTE(SUBSTITUTE(B26,"~","~~"),"*","~*"),"?","~?"),'Per-Vehicle Fuel'!$B$7:$B$13,0))</f>
        <v/>
      </c>
      <c r="G26" s="62" t="n"/>
      <c r="H26" s="28">
        <f>IF(G26="","",IF(AND(ISNUMBER(G26),G26&gt;=0),IF(F26=0,IF(G26=0,0,NA()),G26/F26),NA()))</f>
        <v/>
      </c>
      <c r="I26" s="29">
        <f>INDEX('Per-Vehicle Tax Credits'!$J$7:$J$13,MATCH(SUBSTITUTE(SUBSTITUTE(SUBSTITUTE(B26,"~","~~"),"*","~*"),"?","~?"),'Per-Vehicle Tax Credits'!$B$7:$B$13,0))</f>
        <v/>
      </c>
      <c r="J26" s="29">
        <f>IF(G26="","",H26*I26)</f>
        <v/>
      </c>
      <c r="K26" s="27">
        <f>INDEX('Per-Vehicle Fuel'!$X$7:$X$13,MATCH(SUBSTITUTE(SUBSTITUTE(SUBSTITUTE(B26,"~","~~"),"*","~*"),"?","~?"),'Per-Vehicle Fuel'!$B$7:$B$13,0))</f>
        <v/>
      </c>
      <c r="L26" s="27">
        <f>INDEX('Per-Vehicle Fuel'!$Y$7:$Y$13,MATCH(SUBSTITUTE(SUBSTITUTE(SUBSTITUTE(B26,"~","~~"),"*","~*"),"?","~?"),'Per-Vehicle Fuel'!$B$7:$B$13,0))</f>
        <v/>
      </c>
      <c r="M26" s="27">
        <f>INDEX('Per-Vehicle Fuel'!$U$7:$U$13,MATCH(SUBSTITUTE(SUBSTITUTE(SUBSTITUTE(B26,"~","~~"),"*","~*"),"?","~?"),'Per-Vehicle Fuel'!$B$7:$B$13,0))</f>
        <v/>
      </c>
      <c r="N26" s="27">
        <f>INDEX('Per-Vehicle Fuel'!$V$7:$V$13,MATCH(SUBSTITUTE(SUBSTITUTE(SUBSTITUTE(B26,"~","~~"),"*","~*"),"?","~?"),'Per-Vehicle Fuel'!$B$7:$B$13,0))</f>
        <v/>
      </c>
      <c r="O26" s="27">
        <f>INDEX('Per-Vehicle Fuel'!$W$7:$W$13,MATCH(SUBSTITUTE(SUBSTITUTE(SUBSTITUTE(B26,"~","~~"),"*","~*"),"?","~?"),'Per-Vehicle Fuel'!$B$7:$B$13,0))</f>
        <v/>
      </c>
      <c r="P26" s="26">
        <f>IF(G26="","",IF(AND(ISNUMBER(G26),G26&gt;=0),IF(F26=0,IF(G26=0,0,NA()),G26*(K26+L26)),NA()))</f>
        <v/>
      </c>
      <c r="Q26" s="26">
        <f>IF(G26="","",IF(AND(ISNUMBER(G26),G26&gt;=0),IF(F26=0,IF(G26=0,0,NA()),G26*(M26+N26)),NA()))</f>
        <v/>
      </c>
      <c r="R26" s="26">
        <f>IF(G26="","",IF(AND(ISNUMBER(G26),G26&gt;=0),IF(F26=0,IF(G26=0,0,NA()),G26*(O26)),NA()))</f>
        <v/>
      </c>
      <c r="S26" s="29">
        <f>IF(J26="","",IF(SUM(V26:X26)=0,0,J26*V26/SUM(V26:X26)))</f>
        <v/>
      </c>
      <c r="T26" s="29">
        <f>IF(J26="","",IF(SUM(V26:X26)=0,0,J26*W26/SUM(V26:X26)))</f>
        <v/>
      </c>
      <c r="U26" s="29">
        <f>IF(J26="","",IF(SUM(V26:X26)=0,0,J26*X26/SUM(V26:X26)))</f>
        <v/>
      </c>
      <c r="V26" s="45">
        <f>INDEX('Per-Vehicle Tax Credits'!$G$7:$G$13,MATCH(SUBSTITUTE(SUBSTITUTE(SUBSTITUTE(B26,"~","~~"),"*","~*"),"?","~?"),'Per-Vehicle Tax Credits'!$B$7:$B$13,0))</f>
        <v/>
      </c>
      <c r="W26" s="45">
        <f>INDEX('Per-Vehicle Tax Credits'!$H$7:$H$13,MATCH(SUBSTITUTE(SUBSTITUTE(SUBSTITUTE(B26,"~","~~"),"*","~*"),"?","~?"),'Per-Vehicle Tax Credits'!$B$7:$B$13,0))</f>
        <v/>
      </c>
      <c r="X26" s="45">
        <f>INDEX('Per-Vehicle Tax Credits'!$I$7:$I$13,MATCH(SUBSTITUTE(SUBSTITUTE(SUBSTITUTE(B26,"~","~~"),"*","~*"),"?","~?"),'Per-Vehicle Tax Credits'!$B$7:$B$13,0))</f>
        <v/>
      </c>
    </row>
    <row r="27" ht="28" customHeight="1">
      <c r="A27" s="5" t="inlineStr">
        <is>
          <t>BXXXX9</t>
        </is>
      </c>
      <c r="B27" s="49" t="inlineStr">
        <is>
          <t>2330875</t>
        </is>
      </c>
      <c r="C27" s="61" t="n"/>
      <c r="D27" s="22">
        <f>IF(F27=0,0,INDEX('Per-Vehicle Fuel'!$G$7:$G$13,MATCH(SUBSTITUTE(SUBSTITUTE(SUBSTITUTE(B27,"~","~~"),"*","~*"),"?","~?"),'Per-Vehicle Fuel'!$B$7:$B$13,0))/F27)</f>
        <v/>
      </c>
      <c r="E27" s="22">
        <f>IF(F27=0,0,INDEX('Per-Vehicle Fuel'!$H$7:$H$13,MATCH(SUBSTITUTE(SUBSTITUTE(SUBSTITUTE(B27,"~","~~"),"*","~*"),"?","~?"),'Per-Vehicle Fuel'!$B$7:$B$13,0))/F27)</f>
        <v/>
      </c>
      <c r="F27" s="21">
        <f>INDEX('Per-Vehicle Fuel'!$J$7:$J$13,MATCH(SUBSTITUTE(SUBSTITUTE(SUBSTITUTE(B27,"~","~~"),"*","~*"),"?","~?"),'Per-Vehicle Fuel'!$B$7:$B$13,0))</f>
        <v/>
      </c>
      <c r="G27" s="62" t="n"/>
      <c r="H27" s="23">
        <f>IF(G27="","",IF(AND(ISNUMBER(G27),G27&gt;=0),IF(F27=0,IF(G27=0,0,NA()),G27/F27),NA()))</f>
        <v/>
      </c>
      <c r="I27" s="24">
        <f>INDEX('Per-Vehicle Tax Credits'!$J$7:$J$13,MATCH(SUBSTITUTE(SUBSTITUTE(SUBSTITUTE(B27,"~","~~"),"*","~*"),"?","~?"),'Per-Vehicle Tax Credits'!$B$7:$B$13,0))</f>
        <v/>
      </c>
      <c r="J27" s="24">
        <f>IF(G27="","",H27*I27)</f>
        <v/>
      </c>
      <c r="K27" s="22">
        <f>INDEX('Per-Vehicle Fuel'!$X$7:$X$13,MATCH(SUBSTITUTE(SUBSTITUTE(SUBSTITUTE(B27,"~","~~"),"*","~*"),"?","~?"),'Per-Vehicle Fuel'!$B$7:$B$13,0))</f>
        <v/>
      </c>
      <c r="L27" s="22">
        <f>INDEX('Per-Vehicle Fuel'!$Y$7:$Y$13,MATCH(SUBSTITUTE(SUBSTITUTE(SUBSTITUTE(B27,"~","~~"),"*","~*"),"?","~?"),'Per-Vehicle Fuel'!$B$7:$B$13,0))</f>
        <v/>
      </c>
      <c r="M27" s="22">
        <f>INDEX('Per-Vehicle Fuel'!$U$7:$U$13,MATCH(SUBSTITUTE(SUBSTITUTE(SUBSTITUTE(B27,"~","~~"),"*","~*"),"?","~?"),'Per-Vehicle Fuel'!$B$7:$B$13,0))</f>
        <v/>
      </c>
      <c r="N27" s="22">
        <f>INDEX('Per-Vehicle Fuel'!$V$7:$V$13,MATCH(SUBSTITUTE(SUBSTITUTE(SUBSTITUTE(B27,"~","~~"),"*","~*"),"?","~?"),'Per-Vehicle Fuel'!$B$7:$B$13,0))</f>
        <v/>
      </c>
      <c r="O27" s="22">
        <f>INDEX('Per-Vehicle Fuel'!$W$7:$W$13,MATCH(SUBSTITUTE(SUBSTITUTE(SUBSTITUTE(B27,"~","~~"),"*","~*"),"?","~?"),'Per-Vehicle Fuel'!$B$7:$B$13,0))</f>
        <v/>
      </c>
      <c r="P27" s="21">
        <f>IF(G27="","",IF(AND(ISNUMBER(G27),G27&gt;=0),IF(F27=0,IF(G27=0,0,NA()),G27*(K27+L27)),NA()))</f>
        <v/>
      </c>
      <c r="Q27" s="21">
        <f>IF(G27="","",IF(AND(ISNUMBER(G27),G27&gt;=0),IF(F27=0,IF(G27=0,0,NA()),G27*(M27+N27)),NA()))</f>
        <v/>
      </c>
      <c r="R27" s="21">
        <f>IF(G27="","",IF(AND(ISNUMBER(G27),G27&gt;=0),IF(F27=0,IF(G27=0,0,NA()),G27*(O27)),NA()))</f>
        <v/>
      </c>
      <c r="S27" s="24">
        <f>IF(J27="","",IF(SUM(V27:X27)=0,0,J27*V27/SUM(V27:X27)))</f>
        <v/>
      </c>
      <c r="T27" s="24">
        <f>IF(J27="","",IF(SUM(V27:X27)=0,0,J27*W27/SUM(V27:X27)))</f>
        <v/>
      </c>
      <c r="U27" s="24">
        <f>IF(J27="","",IF(SUM(V27:X27)=0,0,J27*X27/SUM(V27:X27)))</f>
        <v/>
      </c>
      <c r="V27" s="45">
        <f>INDEX('Per-Vehicle Tax Credits'!$G$7:$G$13,MATCH(SUBSTITUTE(SUBSTITUTE(SUBSTITUTE(B27,"~","~~"),"*","~*"),"?","~?"),'Per-Vehicle Tax Credits'!$B$7:$B$13,0))</f>
        <v/>
      </c>
      <c r="W27" s="45">
        <f>INDEX('Per-Vehicle Tax Credits'!$H$7:$H$13,MATCH(SUBSTITUTE(SUBSTITUTE(SUBSTITUTE(B27,"~","~~"),"*","~*"),"?","~?"),'Per-Vehicle Tax Credits'!$B$7:$B$13,0))</f>
        <v/>
      </c>
      <c r="X27" s="45">
        <f>INDEX('Per-Vehicle Tax Credits'!$I$7:$I$13,MATCH(SUBSTITUTE(SUBSTITUTE(SUBSTITUTE(B27,"~","~~"),"*","~*"),"?","~?"),'Per-Vehicle Tax Credits'!$B$7:$B$13,0))</f>
        <v/>
      </c>
    </row>
    <row r="29" ht="30" customHeight="1">
      <c r="A29" s="31" t="inlineStr">
        <is>
          <t>Total</t>
        </is>
      </c>
      <c r="B29" s="31" t="n"/>
      <c r="C29" s="31" t="n"/>
      <c r="D29" s="31" t="n"/>
      <c r="E29" s="31" t="n"/>
      <c r="F29" s="32">
        <f>SUM(F21:F27)</f>
        <v/>
      </c>
      <c r="G29" s="32">
        <f>IF(COUNTBLANK(G21:G27)&gt;0,"",SUM(G21:G27))</f>
        <v/>
      </c>
      <c r="H29" s="31" t="n"/>
      <c r="I29" s="35">
        <f>SUM(I21:I27)</f>
        <v/>
      </c>
      <c r="J29" s="35">
        <f>IF(COUNTBLANK(G21:G27)&gt;0,"",SUM(J21:J27))</f>
        <v/>
      </c>
      <c r="K29" s="31" t="n"/>
      <c r="L29" s="31" t="n"/>
      <c r="M29" s="31" t="n"/>
      <c r="N29" s="31" t="n"/>
      <c r="O29" s="31" t="n"/>
      <c r="P29" s="32">
        <f>IF(COUNTBLANK(G21:G27)&gt;0,"",SUM(P21:P27))</f>
        <v/>
      </c>
      <c r="Q29" s="32">
        <f>IF(COUNTBLANK(G21:G27)&gt;0,"",SUM(Q21:Q27))</f>
        <v/>
      </c>
      <c r="R29" s="32">
        <f>IF(COUNTBLANK(G21:G27)&gt;0,"",SUM(R21:R27))</f>
        <v/>
      </c>
      <c r="S29" s="35">
        <f>IF(COUNTBLANK(G21:G27)&gt;0,"",SUM(S21:S27))</f>
        <v/>
      </c>
      <c r="T29" s="35">
        <f>IF(COUNTBLANK(G21:G27)&gt;0,"",SUM(T21:T27))</f>
        <v/>
      </c>
      <c r="U29" s="35">
        <f>IF(COUNTBLANK(G21:G27)&gt;0,"",SUM(U21:U27))</f>
        <v/>
      </c>
    </row>
    <row r="31" ht="36" customHeight="1">
      <c r="A31" s="8" t="inlineStr">
        <is>
          <t>Enter fuel for every vehicle (zero if none) to show the total. Fleet and per-vehicle adjustments are alternatives. #N/A means invalid input, missing vehicle data, or positive actual fuel without an estimated fuel basis.</t>
        </is>
      </c>
    </row>
    <row r="32" ht="46" customHeight="1">
      <c r="A32" s="8" t="inlineStr">
        <is>
          <t>Road shares are shares of total estimated fuel, including driving and idling, whether or not the fuel is eligible. Auxiliary fuel is separate, so the on public roads and off public roads shares may total less than 100%. Eligible shares count only fuel eligible for the on public roads rate.</t>
        </is>
      </c>
    </row>
    <row r="33" ht="36" customHeight="1">
      <c r="A33" s="8" t="inlineStr">
        <is>
          <t>Adjusted litres and credits keep each vehicle's reported proportions. The three adjusted credits add up to Adjusted FTC; as each is shown to the cent, the displayed values can differ from it by a cent.</t>
        </is>
      </c>
    </row>
  </sheetData>
  <mergeCells count="10">
    <mergeCell ref="A2:F2"/>
    <mergeCell ref="A32:J32"/>
    <mergeCell ref="A17:G17"/>
    <mergeCell ref="A31:J31"/>
    <mergeCell ref="A1:F1"/>
    <mergeCell ref="A5:F5"/>
    <mergeCell ref="A19:U19"/>
    <mergeCell ref="A7:G7"/>
    <mergeCell ref="A3:F3"/>
    <mergeCell ref="A33:J33"/>
  </mergeCells>
  <dataValidations count="8">
    <dataValidation sqref="B6" showDropDown="0" showInputMessage="0" showErrorMessage="1" allowBlank="1" errorTitle="Enter zero or a positive number" error="Fuel and fuel burn rate inputs must be numeric and cannot be negative." type="decimal" operator="greaterThanOrEqual">
      <formula1>0</formula1>
    </dataValidation>
    <dataValidation sqref="G21" showDropDown="0" showInputMessage="0" showErrorMessage="1" allowBlank="1" errorTitle="Enter zero or a positive number" error="Fuel and fuel burn rate inputs must be numeric and cannot be negative." type="decimal" operator="greaterThanOrEqual">
      <formula1>0</formula1>
    </dataValidation>
    <dataValidation sqref="G22" showDropDown="0" showInputMessage="0" showErrorMessage="1" allowBlank="1" errorTitle="Enter zero or a positive number" error="Fuel and fuel burn rate inputs must be numeric and cannot be negative." type="decimal" operator="greaterThanOrEqual">
      <formula1>0</formula1>
    </dataValidation>
    <dataValidation sqref="G23" showDropDown="0" showInputMessage="0" showErrorMessage="1" allowBlank="1" errorTitle="Enter zero or a positive number" error="Fuel and fuel burn rate inputs must be numeric and cannot be negative." type="decimal" operator="greaterThanOrEqual">
      <formula1>0</formula1>
    </dataValidation>
    <dataValidation sqref="G24" showDropDown="0" showInputMessage="0" showErrorMessage="1" allowBlank="1" errorTitle="Enter zero or a positive number" error="Fuel and fuel burn rate inputs must be numeric and cannot be negative." type="decimal" operator="greaterThanOrEqual">
      <formula1>0</formula1>
    </dataValidation>
    <dataValidation sqref="G25" showDropDown="0" showInputMessage="0" showErrorMessage="1" allowBlank="1" errorTitle="Enter zero or a positive number" error="Fuel and fuel burn rate inputs must be numeric and cannot be negative." type="decimal" operator="greaterThanOrEqual">
      <formula1>0</formula1>
    </dataValidation>
    <dataValidation sqref="G26" showDropDown="0" showInputMessage="0" showErrorMessage="1" allowBlank="1" errorTitle="Enter zero or a positive number" error="Fuel and fuel burn rate inputs must be numeric and cannot be negative." type="decimal" operator="greaterThanOrEqual">
      <formula1>0</formula1>
    </dataValidation>
    <dataValidation sqref="G27" showDropDown="0" showInputMessage="0" showErrorMessage="1" allowBlank="1" errorTitle="Enter zero or a positive number" error="Fuel and fuel burn rate inputs must be numeric and cannot be negative." type="decimal" operator="greaterThanOrEqual">
      <formula1>0</formula1>
    </dataValidation>
  </dataValidation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tableParts count="1">
    <tablePart xmlns:r="http://schemas.openxmlformats.org/officeDocument/2006/relationships" r:id="rId1"/>
  </tableParts>
</worksheet>
</file>

<file path=xl/worksheets/sheet15.xml><?xml version="1.0" encoding="utf-8"?>
<worksheet xmlns="http://schemas.openxmlformats.org/spreadsheetml/2006/main">
  <sheetPr>
    <outlinePr summaryBelow="1" summaryRight="1"/>
    <pageSetUpPr fitToPage="1"/>
  </sheetPr>
  <dimension ref="A1:AA28"/>
  <sheetViews>
    <sheetView showGridLines="0" zoomScale="90" workbookViewId="0">
      <pane xSplit="2" topLeftCell="C1" activePane="topRight" state="frozen"/>
      <selection pane="topRight" activeCell="A1" sqref="A1"/>
    </sheetView>
  </sheetViews>
  <sheetFormatPr baseColWidth="8" defaultRowHeight="23"/>
  <cols>
    <col width="22" customWidth="1" min="1" max="1"/>
    <col width="20" customWidth="1" min="2" max="2"/>
    <col width="20" customWidth="1" min="3" max="3"/>
    <col width="22"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 width="20" customWidth="1" min="20" max="20"/>
    <col width="20" customWidth="1" min="21" max="21"/>
    <col width="20" customWidth="1" min="22" max="22"/>
    <col width="20" customWidth="1" min="23" max="23"/>
    <col width="20" customWidth="1" min="24" max="24"/>
    <col width="20" customWidth="1" min="25" max="25"/>
    <col width="20" customWidth="1" min="26" max="26"/>
    <col width="20" customWidth="1" min="27" max="27"/>
  </cols>
  <sheetData>
    <row r="1" ht="34" customHeight="1">
      <c r="A1" s="1" t="inlineStr">
        <is>
          <t>FTC Hourly Fuel Rate Calculator</t>
        </is>
      </c>
    </row>
    <row r="2" ht="25" customHeight="1">
      <c r="A2" s="2" t="inlineStr">
        <is>
          <t>My Fleet Co - December 2025</t>
        </is>
      </c>
    </row>
    <row r="3" ht="34" customHeight="1">
      <c r="A3" s="2" t="inlineStr">
        <is>
          <t>Enter hourly burn rates in the yellow cells. Results are a separate scenario for the recorded activity.</t>
        </is>
      </c>
    </row>
    <row r="5" ht="26" customHeight="1">
      <c r="A5" s="9" t="inlineStr">
        <is>
          <t>Fuel burn rate assumptions</t>
        </is>
      </c>
      <c r="B5" s="10" t="n"/>
      <c r="C5" s="10" t="n"/>
      <c r="D5" s="10" t="n"/>
      <c r="E5" s="10" t="n"/>
      <c r="F5" s="10" t="n"/>
    </row>
    <row r="6" ht="42" customHeight="1">
      <c r="A6" s="3" t="inlineStr">
        <is>
          <t>Activity</t>
        </is>
      </c>
      <c r="B6" s="3" t="inlineStr">
        <is>
          <t>Burn rate (L/h)</t>
        </is>
      </c>
    </row>
    <row r="7" ht="28" customHeight="1">
      <c r="A7" s="5" t="inlineStr">
        <is>
          <t>On public roads driving</t>
        </is>
      </c>
      <c r="B7" s="62" t="n">
        <v>0</v>
      </c>
      <c r="D7" s="11" t="inlineStr">
        <is>
          <t>Scenario fuel (L)</t>
        </is>
      </c>
      <c r="E7" s="60">
        <f>P26</f>
        <v/>
      </c>
    </row>
    <row r="8" ht="28" customHeight="1">
      <c r="A8" s="7" t="inlineStr">
        <is>
          <t>Off public roads driving</t>
        </is>
      </c>
      <c r="B8" s="62" t="n">
        <v>0</v>
      </c>
    </row>
    <row r="9" ht="28" customHeight="1">
      <c r="A9" s="5" t="inlineStr">
        <is>
          <t>Idling</t>
        </is>
      </c>
      <c r="B9" s="62" t="n">
        <v>0</v>
      </c>
      <c r="D9" s="11" t="inlineStr">
        <is>
          <t>Scenario FTC ($)</t>
        </is>
      </c>
      <c r="E9" s="45">
        <f>T26</f>
        <v/>
      </c>
    </row>
    <row r="10" ht="28" customHeight="1">
      <c r="A10" s="7" t="inlineStr">
        <is>
          <t>Auxiliary equipment</t>
        </is>
      </c>
      <c r="B10" s="62" t="n">
        <v>0</v>
      </c>
    </row>
    <row r="12" ht="36" customHeight="1">
      <c r="A12" s="8" t="inlineStr">
        <is>
          <t>FTC rates are weighted by calendar days within each vehicle-month and report period, separately for each fuel type.</t>
        </is>
      </c>
    </row>
    <row r="14" ht="36" customHeight="1">
      <c r="A14" s="8" t="inlineStr">
        <is>
          <t>FTC eligibility on public roads comes from Vehicle Register. #N/A means missing or invalid inputs, eligibility or rate coverage.</t>
        </is>
      </c>
    </row>
    <row r="16" ht="26" customHeight="1">
      <c r="A16" s="9" t="inlineStr">
        <is>
          <t>Time, fuel and credit by vehicle and month</t>
        </is>
      </c>
      <c r="B16" s="10" t="n"/>
      <c r="C16" s="10" t="n"/>
      <c r="D16" s="10" t="n"/>
      <c r="E16" s="10" t="n"/>
      <c r="F16" s="10" t="n"/>
      <c r="G16" s="10" t="n"/>
      <c r="H16" s="10" t="n"/>
      <c r="I16" s="10" t="n"/>
      <c r="J16" s="10" t="n"/>
      <c r="K16" s="10" t="n"/>
      <c r="L16" s="10" t="n"/>
      <c r="M16" s="10" t="n"/>
      <c r="N16" s="10" t="n"/>
      <c r="O16" s="10" t="n"/>
      <c r="P16" s="10" t="n"/>
      <c r="Q16" s="10" t="n"/>
      <c r="R16" s="10" t="n"/>
      <c r="S16" s="10" t="n"/>
      <c r="T16" s="10" t="n"/>
      <c r="U16" s="10" t="n"/>
      <c r="V16" s="10" t="n"/>
      <c r="W16" s="10" t="n"/>
      <c r="X16" s="10" t="n"/>
      <c r="Y16" s="10" t="n"/>
      <c r="Z16" s="10" t="n"/>
      <c r="AA16" s="10" t="n"/>
    </row>
    <row r="17" ht="48" customHeight="1">
      <c r="A17" s="3" t="inlineStr">
        <is>
          <t>Registration</t>
        </is>
      </c>
      <c r="B17" s="3" t="inlineStr">
        <is>
          <t>Device ID</t>
        </is>
      </c>
      <c r="C17" s="3" t="inlineStr">
        <is>
          <t>Month ending</t>
        </is>
      </c>
      <c r="D17" s="3" t="inlineStr">
        <is>
          <t>Fuel type</t>
        </is>
      </c>
      <c r="E17" s="3" t="inlineStr">
        <is>
          <t>On public roads FTC eligible</t>
        </is>
      </c>
      <c r="F17" s="3" t="inlineStr">
        <is>
          <t>On public roads driving (h)</t>
        </is>
      </c>
      <c r="G17" s="3" t="inlineStr">
        <is>
          <t>On public roads idling (h)</t>
        </is>
      </c>
      <c r="H17" s="3" t="inlineStr">
        <is>
          <t>Off public roads driving (h)</t>
        </is>
      </c>
      <c r="I17" s="3" t="inlineStr">
        <is>
          <t>Off public roads idling (h)</t>
        </is>
      </c>
      <c r="J17" s="3" t="inlineStr">
        <is>
          <t>Auxiliary time (h)</t>
        </is>
      </c>
      <c r="K17" s="3" t="inlineStr">
        <is>
          <t>On public roads FTC (¢/L)</t>
        </is>
      </c>
      <c r="L17" s="3" t="inlineStr">
        <is>
          <t>Other FTC (¢/L)</t>
        </is>
      </c>
      <c r="M17" s="3" t="inlineStr">
        <is>
          <t>On public roads fuel (L)</t>
        </is>
      </c>
      <c r="N17" s="3" t="inlineStr">
        <is>
          <t>Off public roads fuel (L)</t>
        </is>
      </c>
      <c r="O17" s="3" t="inlineStr">
        <is>
          <t>Auxiliary fuel (L)</t>
        </is>
      </c>
      <c r="P17" s="3" t="inlineStr">
        <is>
          <t>Total fuel (L)</t>
        </is>
      </c>
      <c r="Q17" s="3" t="inlineStr">
        <is>
          <t>On public roads FTC ($)</t>
        </is>
      </c>
      <c r="R17" s="3" t="inlineStr">
        <is>
          <t>Off public roads FTC ($)</t>
        </is>
      </c>
      <c r="S17" s="3" t="inlineStr">
        <is>
          <t>Auxiliary FTC ($)</t>
        </is>
      </c>
      <c r="T17" s="3" t="inlineStr">
        <is>
          <t>Total FTC ($)</t>
        </is>
      </c>
      <c r="U17" s="3" t="inlineStr">
        <is>
          <t>On public roads driving fuel (L)</t>
        </is>
      </c>
      <c r="V17" s="3" t="inlineStr">
        <is>
          <t>On public roads idling fuel (L)</t>
        </is>
      </c>
      <c r="W17" s="3" t="inlineStr">
        <is>
          <t>Off public roads driving fuel (L)</t>
        </is>
      </c>
      <c r="X17" s="3" t="inlineStr">
        <is>
          <t>Off public roads idling fuel (L)</t>
        </is>
      </c>
      <c r="Y17" s="3" t="inlineStr">
        <is>
          <t>On public roads share of fuel (%)</t>
        </is>
      </c>
      <c r="Z17" s="3" t="inlineStr">
        <is>
          <t>Off public roads share of fuel (%)</t>
        </is>
      </c>
      <c r="AA17" s="3" t="inlineStr">
        <is>
          <t>Auxiliary share of fuel (%)</t>
        </is>
      </c>
    </row>
    <row r="18" ht="28" customHeight="1">
      <c r="A18" s="5" t="inlineStr">
        <is>
          <t>BXXXX5</t>
        </is>
      </c>
      <c r="B18" s="49" t="inlineStr">
        <is>
          <t>2222980</t>
        </is>
      </c>
      <c r="C18" s="39" t="n">
        <v>46022</v>
      </c>
      <c r="D18" s="64">
        <f>INDEX('Vehicle Register'!$H$7:$H$14,MATCH(SUBSTITUTE(SUBSTITUTE(SUBSTITUTE(B18,"~","~~"),"*","~*"),"?","~?"),'Vehicle Register'!$B$7:$B$14,0))</f>
        <v/>
      </c>
      <c r="E18" s="64">
        <f>INDEX('Vehicle Register'!$I$7:$I$14,MATCH(SUBSTITUTE(SUBSTITUTE(SUBSTITUTE(B18,"~","~~"),"*","~*"),"?","~?"),'Vehicle Register'!$B$7:$B$14,0))</f>
        <v/>
      </c>
      <c r="F18" s="21">
        <f>IF(ISNUMBER(C18),INDEX('Per-Vehicle Operating Time'!$D$24:$D$30,MATCH(SUBSTITUTE(SUBSTITUTE(SUBSTITUTE("record:"&amp;B18&amp;"|"&amp;C18,"~","~~"),"*","~*"),"?","~?"),'Per-Vehicle Operating Time'!$W$24:$W$30,0)),NA())</f>
        <v/>
      </c>
      <c r="G18" s="21">
        <f>IF(ISNUMBER(C18),INDEX('Per-Vehicle Operating Time'!$E$24:$E$30,MATCH(SUBSTITUTE(SUBSTITUTE(SUBSTITUTE("record:"&amp;B18&amp;"|"&amp;C18,"~","~~"),"*","~*"),"?","~?"),'Per-Vehicle Operating Time'!$W$24:$W$30,0)),NA())</f>
        <v/>
      </c>
      <c r="H18" s="21">
        <f>IF(ISNUMBER(C18),INDEX('Per-Vehicle Operating Time'!$F$24:$F$30,MATCH(SUBSTITUTE(SUBSTITUTE(SUBSTITUTE("record:"&amp;B18&amp;"|"&amp;C18,"~","~~"),"*","~*"),"?","~?"),'Per-Vehicle Operating Time'!$W$24:$W$30,0)),NA())</f>
        <v/>
      </c>
      <c r="I18" s="21">
        <f>IF(ISNUMBER(C18),INDEX('Per-Vehicle Operating Time'!$G$24:$G$30,MATCH(SUBSTITUTE(SUBSTITUTE(SUBSTITUTE("record:"&amp;B18&amp;"|"&amp;C18,"~","~~"),"*","~*"),"?","~?"),'Per-Vehicle Operating Time'!$W$24:$W$30,0)),NA())</f>
        <v/>
      </c>
      <c r="J18" s="21">
        <f>IF(ISNUMBER(C18),INDEX('Per-Vehicle Operating Time'!$H$24:$H$30,MATCH(SUBSTITUTE(SUBSTITUTE(SUBSTITUTE("record:"&amp;B18&amp;"|"&amp;C18,"~","~~"),"*","~*"),"?","~?"),'Per-Vehicle Operating Time'!$W$24:$W$30,0)),NA())</f>
        <v/>
      </c>
      <c r="K18" s="23">
        <f>IF(COUNTIFS('FTC by Rate Period &amp; Fuel Type'!$A$33:$A$33,SUBSTITUTE(SUBSTITUTE(SUBSTITUTE(D18,"~","~~"),"*","~*"),"?","~?"),'FTC by Rate Period &amp; Fuel Type'!$B$33:$B$33,C18)=1,SUMIFS('FTC by Rate Period &amp; Fuel Type'!$D$33:$D$33,'FTC by Rate Period &amp; Fuel Type'!$A$33:$A$33,SUBSTITUTE(SUBSTITUTE(SUBSTITUTE(D18,"~","~~"),"*","~*"),"?","~?"),'FTC by Rate Period &amp; Fuel Type'!$B$33:$B$33,C18),NA())</f>
        <v/>
      </c>
      <c r="L18" s="23">
        <f>IF(COUNTIFS('FTC by Rate Period &amp; Fuel Type'!$A$33:$A$33,SUBSTITUTE(SUBSTITUTE(SUBSTITUTE(D18,"~","~~"),"*","~*"),"?","~?"),'FTC by Rate Period &amp; Fuel Type'!$B$33:$B$33,C18)=1,SUMIFS('FTC by Rate Period &amp; Fuel Type'!$E$33:$E$33,'FTC by Rate Period &amp; Fuel Type'!$A$33:$A$33,SUBSTITUTE(SUBSTITUTE(SUBSTITUTE(D18,"~","~~"),"*","~*"),"?","~?"),'FTC by Rate Period &amp; Fuel Type'!$B$33:$B$33,C18),NA())</f>
        <v/>
      </c>
      <c r="M18" s="21">
        <f>IF(AND(ISNUMBER($B$7),$B$7&gt;=0),IF(AND(ISNUMBER($B$9),$B$9&gt;=0),F18*$B$7+G18*$B$9,NA()),NA())</f>
        <v/>
      </c>
      <c r="N18" s="21">
        <f>IF(AND(ISNUMBER($B$8),$B$8&gt;=0),IF(AND(ISNUMBER($B$9),$B$9&gt;=0),H18*$B$8+I18*$B$9,NA()),NA())</f>
        <v/>
      </c>
      <c r="O18" s="21">
        <f>IF(AND(ISNUMBER($B$10),$B$10&gt;=0),J18*$B$10,NA())</f>
        <v/>
      </c>
      <c r="P18" s="21">
        <f>SUM(M18:O18)</f>
        <v/>
      </c>
      <c r="Q18" s="24">
        <f>IF(E18="Yes",M18*K18/100,IF(E18="No",0,NA()))</f>
        <v/>
      </c>
      <c r="R18" s="24">
        <f>N18*L18/100</f>
        <v/>
      </c>
      <c r="S18" s="24">
        <f>O18*L18/100</f>
        <v/>
      </c>
      <c r="T18" s="24">
        <f>SUM(Q18:S18)</f>
        <v/>
      </c>
      <c r="U18" s="21">
        <f>IF(AND(ISNUMBER($B$7),$B$7&gt;=0),F18*$B$7,NA())</f>
        <v/>
      </c>
      <c r="V18" s="21">
        <f>IF(AND(ISNUMBER($B$9),$B$9&gt;=0),G18*$B$9,NA())</f>
        <v/>
      </c>
      <c r="W18" s="21">
        <f>IF(AND(ISNUMBER($B$8),$B$8&gt;=0),H18*$B$8,NA())</f>
        <v/>
      </c>
      <c r="X18" s="21">
        <f>IF(AND(ISNUMBER($B$9),$B$9&gt;=0),I18*$B$9,NA())</f>
        <v/>
      </c>
      <c r="Y18" s="22">
        <f>IF(P18=0,0,M18/P18)</f>
        <v/>
      </c>
      <c r="Z18" s="22">
        <f>IF(P18=0,0,N18/P18)</f>
        <v/>
      </c>
      <c r="AA18" s="22">
        <f>IF(P18=0,0,O18/P18)</f>
        <v/>
      </c>
    </row>
    <row r="19" ht="28" customHeight="1">
      <c r="A19" s="7" t="inlineStr">
        <is>
          <t>BXXX01</t>
        </is>
      </c>
      <c r="B19" s="51" t="inlineStr">
        <is>
          <t>2241073</t>
        </is>
      </c>
      <c r="C19" s="58" t="n">
        <v>46022</v>
      </c>
      <c r="D19" s="65">
        <f>INDEX('Vehicle Register'!$H$7:$H$14,MATCH(SUBSTITUTE(SUBSTITUTE(SUBSTITUTE(B19,"~","~~"),"*","~*"),"?","~?"),'Vehicle Register'!$B$7:$B$14,0))</f>
        <v/>
      </c>
      <c r="E19" s="65">
        <f>INDEX('Vehicle Register'!$I$7:$I$14,MATCH(SUBSTITUTE(SUBSTITUTE(SUBSTITUTE(B19,"~","~~"),"*","~*"),"?","~?"),'Vehicle Register'!$B$7:$B$14,0))</f>
        <v/>
      </c>
      <c r="F19" s="26">
        <f>IF(ISNUMBER(C19),INDEX('Per-Vehicle Operating Time'!$D$24:$D$30,MATCH(SUBSTITUTE(SUBSTITUTE(SUBSTITUTE("record:"&amp;B19&amp;"|"&amp;C19,"~","~~"),"*","~*"),"?","~?"),'Per-Vehicle Operating Time'!$W$24:$W$30,0)),NA())</f>
        <v/>
      </c>
      <c r="G19" s="26">
        <f>IF(ISNUMBER(C19),INDEX('Per-Vehicle Operating Time'!$E$24:$E$30,MATCH(SUBSTITUTE(SUBSTITUTE(SUBSTITUTE("record:"&amp;B19&amp;"|"&amp;C19,"~","~~"),"*","~*"),"?","~?"),'Per-Vehicle Operating Time'!$W$24:$W$30,0)),NA())</f>
        <v/>
      </c>
      <c r="H19" s="26">
        <f>IF(ISNUMBER(C19),INDEX('Per-Vehicle Operating Time'!$F$24:$F$30,MATCH(SUBSTITUTE(SUBSTITUTE(SUBSTITUTE("record:"&amp;B19&amp;"|"&amp;C19,"~","~~"),"*","~*"),"?","~?"),'Per-Vehicle Operating Time'!$W$24:$W$30,0)),NA())</f>
        <v/>
      </c>
      <c r="I19" s="26">
        <f>IF(ISNUMBER(C19),INDEX('Per-Vehicle Operating Time'!$G$24:$G$30,MATCH(SUBSTITUTE(SUBSTITUTE(SUBSTITUTE("record:"&amp;B19&amp;"|"&amp;C19,"~","~~"),"*","~*"),"?","~?"),'Per-Vehicle Operating Time'!$W$24:$W$30,0)),NA())</f>
        <v/>
      </c>
      <c r="J19" s="26">
        <f>IF(ISNUMBER(C19),INDEX('Per-Vehicle Operating Time'!$H$24:$H$30,MATCH(SUBSTITUTE(SUBSTITUTE(SUBSTITUTE("record:"&amp;B19&amp;"|"&amp;C19,"~","~~"),"*","~*"),"?","~?"),'Per-Vehicle Operating Time'!$W$24:$W$30,0)),NA())</f>
        <v/>
      </c>
      <c r="K19" s="28">
        <f>IF(COUNTIFS('FTC by Rate Period &amp; Fuel Type'!$A$33:$A$33,SUBSTITUTE(SUBSTITUTE(SUBSTITUTE(D19,"~","~~"),"*","~*"),"?","~?"),'FTC by Rate Period &amp; Fuel Type'!$B$33:$B$33,C19)=1,SUMIFS('FTC by Rate Period &amp; Fuel Type'!$D$33:$D$33,'FTC by Rate Period &amp; Fuel Type'!$A$33:$A$33,SUBSTITUTE(SUBSTITUTE(SUBSTITUTE(D19,"~","~~"),"*","~*"),"?","~?"),'FTC by Rate Period &amp; Fuel Type'!$B$33:$B$33,C19),NA())</f>
        <v/>
      </c>
      <c r="L19" s="28">
        <f>IF(COUNTIFS('FTC by Rate Period &amp; Fuel Type'!$A$33:$A$33,SUBSTITUTE(SUBSTITUTE(SUBSTITUTE(D19,"~","~~"),"*","~*"),"?","~?"),'FTC by Rate Period &amp; Fuel Type'!$B$33:$B$33,C19)=1,SUMIFS('FTC by Rate Period &amp; Fuel Type'!$E$33:$E$33,'FTC by Rate Period &amp; Fuel Type'!$A$33:$A$33,SUBSTITUTE(SUBSTITUTE(SUBSTITUTE(D19,"~","~~"),"*","~*"),"?","~?"),'FTC by Rate Period &amp; Fuel Type'!$B$33:$B$33,C19),NA())</f>
        <v/>
      </c>
      <c r="M19" s="26">
        <f>IF(AND(ISNUMBER($B$7),$B$7&gt;=0),IF(AND(ISNUMBER($B$9),$B$9&gt;=0),F19*$B$7+G19*$B$9,NA()),NA())</f>
        <v/>
      </c>
      <c r="N19" s="26">
        <f>IF(AND(ISNUMBER($B$8),$B$8&gt;=0),IF(AND(ISNUMBER($B$9),$B$9&gt;=0),H19*$B$8+I19*$B$9,NA()),NA())</f>
        <v/>
      </c>
      <c r="O19" s="26">
        <f>IF(AND(ISNUMBER($B$10),$B$10&gt;=0),J19*$B$10,NA())</f>
        <v/>
      </c>
      <c r="P19" s="26">
        <f>SUM(M19:O19)</f>
        <v/>
      </c>
      <c r="Q19" s="29">
        <f>IF(E19="Yes",M19*K19/100,IF(E19="No",0,NA()))</f>
        <v/>
      </c>
      <c r="R19" s="29">
        <f>N19*L19/100</f>
        <v/>
      </c>
      <c r="S19" s="29">
        <f>O19*L19/100</f>
        <v/>
      </c>
      <c r="T19" s="29">
        <f>SUM(Q19:S19)</f>
        <v/>
      </c>
      <c r="U19" s="26">
        <f>IF(AND(ISNUMBER($B$7),$B$7&gt;=0),F19*$B$7,NA())</f>
        <v/>
      </c>
      <c r="V19" s="26">
        <f>IF(AND(ISNUMBER($B$9),$B$9&gt;=0),G19*$B$9,NA())</f>
        <v/>
      </c>
      <c r="W19" s="26">
        <f>IF(AND(ISNUMBER($B$8),$B$8&gt;=0),H19*$B$8,NA())</f>
        <v/>
      </c>
      <c r="X19" s="26">
        <f>IF(AND(ISNUMBER($B$9),$B$9&gt;=0),I19*$B$9,NA())</f>
        <v/>
      </c>
      <c r="Y19" s="27">
        <f>IF(P19=0,0,M19/P19)</f>
        <v/>
      </c>
      <c r="Z19" s="27">
        <f>IF(P19=0,0,N19/P19)</f>
        <v/>
      </c>
      <c r="AA19" s="27">
        <f>IF(P19=0,0,O19/P19)</f>
        <v/>
      </c>
    </row>
    <row r="20" ht="28" customHeight="1">
      <c r="A20" s="5" t="inlineStr">
        <is>
          <t>BXXX02</t>
        </is>
      </c>
      <c r="B20" s="49" t="inlineStr">
        <is>
          <t>2241254</t>
        </is>
      </c>
      <c r="C20" s="39" t="n">
        <v>46022</v>
      </c>
      <c r="D20" s="64">
        <f>INDEX('Vehicle Register'!$H$7:$H$14,MATCH(SUBSTITUTE(SUBSTITUTE(SUBSTITUTE(B20,"~","~~"),"*","~*"),"?","~?"),'Vehicle Register'!$B$7:$B$14,0))</f>
        <v/>
      </c>
      <c r="E20" s="64">
        <f>INDEX('Vehicle Register'!$I$7:$I$14,MATCH(SUBSTITUTE(SUBSTITUTE(SUBSTITUTE(B20,"~","~~"),"*","~*"),"?","~?"),'Vehicle Register'!$B$7:$B$14,0))</f>
        <v/>
      </c>
      <c r="F20" s="21">
        <f>IF(ISNUMBER(C20),INDEX('Per-Vehicle Operating Time'!$D$24:$D$30,MATCH(SUBSTITUTE(SUBSTITUTE(SUBSTITUTE("record:"&amp;B20&amp;"|"&amp;C20,"~","~~"),"*","~*"),"?","~?"),'Per-Vehicle Operating Time'!$W$24:$W$30,0)),NA())</f>
        <v/>
      </c>
      <c r="G20" s="21">
        <f>IF(ISNUMBER(C20),INDEX('Per-Vehicle Operating Time'!$E$24:$E$30,MATCH(SUBSTITUTE(SUBSTITUTE(SUBSTITUTE("record:"&amp;B20&amp;"|"&amp;C20,"~","~~"),"*","~*"),"?","~?"),'Per-Vehicle Operating Time'!$W$24:$W$30,0)),NA())</f>
        <v/>
      </c>
      <c r="H20" s="21">
        <f>IF(ISNUMBER(C20),INDEX('Per-Vehicle Operating Time'!$F$24:$F$30,MATCH(SUBSTITUTE(SUBSTITUTE(SUBSTITUTE("record:"&amp;B20&amp;"|"&amp;C20,"~","~~"),"*","~*"),"?","~?"),'Per-Vehicle Operating Time'!$W$24:$W$30,0)),NA())</f>
        <v/>
      </c>
      <c r="I20" s="21">
        <f>IF(ISNUMBER(C20),INDEX('Per-Vehicle Operating Time'!$G$24:$G$30,MATCH(SUBSTITUTE(SUBSTITUTE(SUBSTITUTE("record:"&amp;B20&amp;"|"&amp;C20,"~","~~"),"*","~*"),"?","~?"),'Per-Vehicle Operating Time'!$W$24:$W$30,0)),NA())</f>
        <v/>
      </c>
      <c r="J20" s="21">
        <f>IF(ISNUMBER(C20),INDEX('Per-Vehicle Operating Time'!$H$24:$H$30,MATCH(SUBSTITUTE(SUBSTITUTE(SUBSTITUTE("record:"&amp;B20&amp;"|"&amp;C20,"~","~~"),"*","~*"),"?","~?"),'Per-Vehicle Operating Time'!$W$24:$W$30,0)),NA())</f>
        <v/>
      </c>
      <c r="K20" s="23">
        <f>IF(COUNTIFS('FTC by Rate Period &amp; Fuel Type'!$A$33:$A$33,SUBSTITUTE(SUBSTITUTE(SUBSTITUTE(D20,"~","~~"),"*","~*"),"?","~?"),'FTC by Rate Period &amp; Fuel Type'!$B$33:$B$33,C20)=1,SUMIFS('FTC by Rate Period &amp; Fuel Type'!$D$33:$D$33,'FTC by Rate Period &amp; Fuel Type'!$A$33:$A$33,SUBSTITUTE(SUBSTITUTE(SUBSTITUTE(D20,"~","~~"),"*","~*"),"?","~?"),'FTC by Rate Period &amp; Fuel Type'!$B$33:$B$33,C20),NA())</f>
        <v/>
      </c>
      <c r="L20" s="23">
        <f>IF(COUNTIFS('FTC by Rate Period &amp; Fuel Type'!$A$33:$A$33,SUBSTITUTE(SUBSTITUTE(SUBSTITUTE(D20,"~","~~"),"*","~*"),"?","~?"),'FTC by Rate Period &amp; Fuel Type'!$B$33:$B$33,C20)=1,SUMIFS('FTC by Rate Period &amp; Fuel Type'!$E$33:$E$33,'FTC by Rate Period &amp; Fuel Type'!$A$33:$A$33,SUBSTITUTE(SUBSTITUTE(SUBSTITUTE(D20,"~","~~"),"*","~*"),"?","~?"),'FTC by Rate Period &amp; Fuel Type'!$B$33:$B$33,C20),NA())</f>
        <v/>
      </c>
      <c r="M20" s="21">
        <f>IF(AND(ISNUMBER($B$7),$B$7&gt;=0),IF(AND(ISNUMBER($B$9),$B$9&gt;=0),F20*$B$7+G20*$B$9,NA()),NA())</f>
        <v/>
      </c>
      <c r="N20" s="21">
        <f>IF(AND(ISNUMBER($B$8),$B$8&gt;=0),IF(AND(ISNUMBER($B$9),$B$9&gt;=0),H20*$B$8+I20*$B$9,NA()),NA())</f>
        <v/>
      </c>
      <c r="O20" s="21">
        <f>IF(AND(ISNUMBER($B$10),$B$10&gt;=0),J20*$B$10,NA())</f>
        <v/>
      </c>
      <c r="P20" s="21">
        <f>SUM(M20:O20)</f>
        <v/>
      </c>
      <c r="Q20" s="24">
        <f>IF(E20="Yes",M20*K20/100,IF(E20="No",0,NA()))</f>
        <v/>
      </c>
      <c r="R20" s="24">
        <f>N20*L20/100</f>
        <v/>
      </c>
      <c r="S20" s="24">
        <f>O20*L20/100</f>
        <v/>
      </c>
      <c r="T20" s="24">
        <f>SUM(Q20:S20)</f>
        <v/>
      </c>
      <c r="U20" s="21">
        <f>IF(AND(ISNUMBER($B$7),$B$7&gt;=0),F20*$B$7,NA())</f>
        <v/>
      </c>
      <c r="V20" s="21">
        <f>IF(AND(ISNUMBER($B$9),$B$9&gt;=0),G20*$B$9,NA())</f>
        <v/>
      </c>
      <c r="W20" s="21">
        <f>IF(AND(ISNUMBER($B$8),$B$8&gt;=0),H20*$B$8,NA())</f>
        <v/>
      </c>
      <c r="X20" s="21">
        <f>IF(AND(ISNUMBER($B$9),$B$9&gt;=0),I20*$B$9,NA())</f>
        <v/>
      </c>
      <c r="Y20" s="22">
        <f>IF(P20=0,0,M20/P20)</f>
        <v/>
      </c>
      <c r="Z20" s="22">
        <f>IF(P20=0,0,N20/P20)</f>
        <v/>
      </c>
      <c r="AA20" s="22">
        <f>IF(P20=0,0,O20/P20)</f>
        <v/>
      </c>
    </row>
    <row r="21" ht="28" customHeight="1">
      <c r="A21" s="7" t="inlineStr">
        <is>
          <t>BXXX03</t>
        </is>
      </c>
      <c r="B21" s="51" t="inlineStr">
        <is>
          <t>2252710</t>
        </is>
      </c>
      <c r="C21" s="58" t="n">
        <v>46022</v>
      </c>
      <c r="D21" s="65">
        <f>INDEX('Vehicle Register'!$H$7:$H$14,MATCH(SUBSTITUTE(SUBSTITUTE(SUBSTITUTE(B21,"~","~~"),"*","~*"),"?","~?"),'Vehicle Register'!$B$7:$B$14,0))</f>
        <v/>
      </c>
      <c r="E21" s="65">
        <f>INDEX('Vehicle Register'!$I$7:$I$14,MATCH(SUBSTITUTE(SUBSTITUTE(SUBSTITUTE(B21,"~","~~"),"*","~*"),"?","~?"),'Vehicle Register'!$B$7:$B$14,0))</f>
        <v/>
      </c>
      <c r="F21" s="26">
        <f>IF(ISNUMBER(C21),INDEX('Per-Vehicle Operating Time'!$D$24:$D$30,MATCH(SUBSTITUTE(SUBSTITUTE(SUBSTITUTE("record:"&amp;B21&amp;"|"&amp;C21,"~","~~"),"*","~*"),"?","~?"),'Per-Vehicle Operating Time'!$W$24:$W$30,0)),NA())</f>
        <v/>
      </c>
      <c r="G21" s="26">
        <f>IF(ISNUMBER(C21),INDEX('Per-Vehicle Operating Time'!$E$24:$E$30,MATCH(SUBSTITUTE(SUBSTITUTE(SUBSTITUTE("record:"&amp;B21&amp;"|"&amp;C21,"~","~~"),"*","~*"),"?","~?"),'Per-Vehicle Operating Time'!$W$24:$W$30,0)),NA())</f>
        <v/>
      </c>
      <c r="H21" s="26">
        <f>IF(ISNUMBER(C21),INDEX('Per-Vehicle Operating Time'!$F$24:$F$30,MATCH(SUBSTITUTE(SUBSTITUTE(SUBSTITUTE("record:"&amp;B21&amp;"|"&amp;C21,"~","~~"),"*","~*"),"?","~?"),'Per-Vehicle Operating Time'!$W$24:$W$30,0)),NA())</f>
        <v/>
      </c>
      <c r="I21" s="26">
        <f>IF(ISNUMBER(C21),INDEX('Per-Vehicle Operating Time'!$G$24:$G$30,MATCH(SUBSTITUTE(SUBSTITUTE(SUBSTITUTE("record:"&amp;B21&amp;"|"&amp;C21,"~","~~"),"*","~*"),"?","~?"),'Per-Vehicle Operating Time'!$W$24:$W$30,0)),NA())</f>
        <v/>
      </c>
      <c r="J21" s="26">
        <f>IF(ISNUMBER(C21),INDEX('Per-Vehicle Operating Time'!$H$24:$H$30,MATCH(SUBSTITUTE(SUBSTITUTE(SUBSTITUTE("record:"&amp;B21&amp;"|"&amp;C21,"~","~~"),"*","~*"),"?","~?"),'Per-Vehicle Operating Time'!$W$24:$W$30,0)),NA())</f>
        <v/>
      </c>
      <c r="K21" s="28">
        <f>IF(COUNTIFS('FTC by Rate Period &amp; Fuel Type'!$A$33:$A$33,SUBSTITUTE(SUBSTITUTE(SUBSTITUTE(D21,"~","~~"),"*","~*"),"?","~?"),'FTC by Rate Period &amp; Fuel Type'!$B$33:$B$33,C21)=1,SUMIFS('FTC by Rate Period &amp; Fuel Type'!$D$33:$D$33,'FTC by Rate Period &amp; Fuel Type'!$A$33:$A$33,SUBSTITUTE(SUBSTITUTE(SUBSTITUTE(D21,"~","~~"),"*","~*"),"?","~?"),'FTC by Rate Period &amp; Fuel Type'!$B$33:$B$33,C21),NA())</f>
        <v/>
      </c>
      <c r="L21" s="28">
        <f>IF(COUNTIFS('FTC by Rate Period &amp; Fuel Type'!$A$33:$A$33,SUBSTITUTE(SUBSTITUTE(SUBSTITUTE(D21,"~","~~"),"*","~*"),"?","~?"),'FTC by Rate Period &amp; Fuel Type'!$B$33:$B$33,C21)=1,SUMIFS('FTC by Rate Period &amp; Fuel Type'!$E$33:$E$33,'FTC by Rate Period &amp; Fuel Type'!$A$33:$A$33,SUBSTITUTE(SUBSTITUTE(SUBSTITUTE(D21,"~","~~"),"*","~*"),"?","~?"),'FTC by Rate Period &amp; Fuel Type'!$B$33:$B$33,C21),NA())</f>
        <v/>
      </c>
      <c r="M21" s="26">
        <f>IF(AND(ISNUMBER($B$7),$B$7&gt;=0),IF(AND(ISNUMBER($B$9),$B$9&gt;=0),F21*$B$7+G21*$B$9,NA()),NA())</f>
        <v/>
      </c>
      <c r="N21" s="26">
        <f>IF(AND(ISNUMBER($B$8),$B$8&gt;=0),IF(AND(ISNUMBER($B$9),$B$9&gt;=0),H21*$B$8+I21*$B$9,NA()),NA())</f>
        <v/>
      </c>
      <c r="O21" s="26">
        <f>IF(AND(ISNUMBER($B$10),$B$10&gt;=0),J21*$B$10,NA())</f>
        <v/>
      </c>
      <c r="P21" s="26">
        <f>SUM(M21:O21)</f>
        <v/>
      </c>
      <c r="Q21" s="29">
        <f>IF(E21="Yes",M21*K21/100,IF(E21="No",0,NA()))</f>
        <v/>
      </c>
      <c r="R21" s="29">
        <f>N21*L21/100</f>
        <v/>
      </c>
      <c r="S21" s="29">
        <f>O21*L21/100</f>
        <v/>
      </c>
      <c r="T21" s="29">
        <f>SUM(Q21:S21)</f>
        <v/>
      </c>
      <c r="U21" s="26">
        <f>IF(AND(ISNUMBER($B$7),$B$7&gt;=0),F21*$B$7,NA())</f>
        <v/>
      </c>
      <c r="V21" s="26">
        <f>IF(AND(ISNUMBER($B$9),$B$9&gt;=0),G21*$B$9,NA())</f>
        <v/>
      </c>
      <c r="W21" s="26">
        <f>IF(AND(ISNUMBER($B$8),$B$8&gt;=0),H21*$B$8,NA())</f>
        <v/>
      </c>
      <c r="X21" s="26">
        <f>IF(AND(ISNUMBER($B$9),$B$9&gt;=0),I21*$B$9,NA())</f>
        <v/>
      </c>
      <c r="Y21" s="27">
        <f>IF(P21=0,0,M21/P21)</f>
        <v/>
      </c>
      <c r="Z21" s="27">
        <f>IF(P21=0,0,N21/P21)</f>
        <v/>
      </c>
      <c r="AA21" s="27">
        <f>IF(P21=0,0,O21/P21)</f>
        <v/>
      </c>
    </row>
    <row r="22" ht="28" customHeight="1">
      <c r="A22" s="5" t="inlineStr">
        <is>
          <t>BXXXX7</t>
        </is>
      </c>
      <c r="B22" s="49" t="inlineStr">
        <is>
          <t>2252999</t>
        </is>
      </c>
      <c r="C22" s="39" t="n">
        <v>46022</v>
      </c>
      <c r="D22" s="64">
        <f>INDEX('Vehicle Register'!$H$7:$H$14,MATCH(SUBSTITUTE(SUBSTITUTE(SUBSTITUTE(B22,"~","~~"),"*","~*"),"?","~?"),'Vehicle Register'!$B$7:$B$14,0))</f>
        <v/>
      </c>
      <c r="E22" s="64">
        <f>INDEX('Vehicle Register'!$I$7:$I$14,MATCH(SUBSTITUTE(SUBSTITUTE(SUBSTITUTE(B22,"~","~~"),"*","~*"),"?","~?"),'Vehicle Register'!$B$7:$B$14,0))</f>
        <v/>
      </c>
      <c r="F22" s="21">
        <f>IF(ISNUMBER(C22),INDEX('Per-Vehicle Operating Time'!$D$24:$D$30,MATCH(SUBSTITUTE(SUBSTITUTE(SUBSTITUTE("record:"&amp;B22&amp;"|"&amp;C22,"~","~~"),"*","~*"),"?","~?"),'Per-Vehicle Operating Time'!$W$24:$W$30,0)),NA())</f>
        <v/>
      </c>
      <c r="G22" s="21">
        <f>IF(ISNUMBER(C22),INDEX('Per-Vehicle Operating Time'!$E$24:$E$30,MATCH(SUBSTITUTE(SUBSTITUTE(SUBSTITUTE("record:"&amp;B22&amp;"|"&amp;C22,"~","~~"),"*","~*"),"?","~?"),'Per-Vehicle Operating Time'!$W$24:$W$30,0)),NA())</f>
        <v/>
      </c>
      <c r="H22" s="21">
        <f>IF(ISNUMBER(C22),INDEX('Per-Vehicle Operating Time'!$F$24:$F$30,MATCH(SUBSTITUTE(SUBSTITUTE(SUBSTITUTE("record:"&amp;B22&amp;"|"&amp;C22,"~","~~"),"*","~*"),"?","~?"),'Per-Vehicle Operating Time'!$W$24:$W$30,0)),NA())</f>
        <v/>
      </c>
      <c r="I22" s="21">
        <f>IF(ISNUMBER(C22),INDEX('Per-Vehicle Operating Time'!$G$24:$G$30,MATCH(SUBSTITUTE(SUBSTITUTE(SUBSTITUTE("record:"&amp;B22&amp;"|"&amp;C22,"~","~~"),"*","~*"),"?","~?"),'Per-Vehicle Operating Time'!$W$24:$W$30,0)),NA())</f>
        <v/>
      </c>
      <c r="J22" s="21">
        <f>IF(ISNUMBER(C22),INDEX('Per-Vehicle Operating Time'!$H$24:$H$30,MATCH(SUBSTITUTE(SUBSTITUTE(SUBSTITUTE("record:"&amp;B22&amp;"|"&amp;C22,"~","~~"),"*","~*"),"?","~?"),'Per-Vehicle Operating Time'!$W$24:$W$30,0)),NA())</f>
        <v/>
      </c>
      <c r="K22" s="23">
        <f>IF(COUNTIFS('FTC by Rate Period &amp; Fuel Type'!$A$33:$A$33,SUBSTITUTE(SUBSTITUTE(SUBSTITUTE(D22,"~","~~"),"*","~*"),"?","~?"),'FTC by Rate Period &amp; Fuel Type'!$B$33:$B$33,C22)=1,SUMIFS('FTC by Rate Period &amp; Fuel Type'!$D$33:$D$33,'FTC by Rate Period &amp; Fuel Type'!$A$33:$A$33,SUBSTITUTE(SUBSTITUTE(SUBSTITUTE(D22,"~","~~"),"*","~*"),"?","~?"),'FTC by Rate Period &amp; Fuel Type'!$B$33:$B$33,C22),NA())</f>
        <v/>
      </c>
      <c r="L22" s="23">
        <f>IF(COUNTIFS('FTC by Rate Period &amp; Fuel Type'!$A$33:$A$33,SUBSTITUTE(SUBSTITUTE(SUBSTITUTE(D22,"~","~~"),"*","~*"),"?","~?"),'FTC by Rate Period &amp; Fuel Type'!$B$33:$B$33,C22)=1,SUMIFS('FTC by Rate Period &amp; Fuel Type'!$E$33:$E$33,'FTC by Rate Period &amp; Fuel Type'!$A$33:$A$33,SUBSTITUTE(SUBSTITUTE(SUBSTITUTE(D22,"~","~~"),"*","~*"),"?","~?"),'FTC by Rate Period &amp; Fuel Type'!$B$33:$B$33,C22),NA())</f>
        <v/>
      </c>
      <c r="M22" s="21">
        <f>IF(AND(ISNUMBER($B$7),$B$7&gt;=0),IF(AND(ISNUMBER($B$9),$B$9&gt;=0),F22*$B$7+G22*$B$9,NA()),NA())</f>
        <v/>
      </c>
      <c r="N22" s="21">
        <f>IF(AND(ISNUMBER($B$8),$B$8&gt;=0),IF(AND(ISNUMBER($B$9),$B$9&gt;=0),H22*$B$8+I22*$B$9,NA()),NA())</f>
        <v/>
      </c>
      <c r="O22" s="21">
        <f>IF(AND(ISNUMBER($B$10),$B$10&gt;=0),J22*$B$10,NA())</f>
        <v/>
      </c>
      <c r="P22" s="21">
        <f>SUM(M22:O22)</f>
        <v/>
      </c>
      <c r="Q22" s="24">
        <f>IF(E22="Yes",M22*K22/100,IF(E22="No",0,NA()))</f>
        <v/>
      </c>
      <c r="R22" s="24">
        <f>N22*L22/100</f>
        <v/>
      </c>
      <c r="S22" s="24">
        <f>O22*L22/100</f>
        <v/>
      </c>
      <c r="T22" s="24">
        <f>SUM(Q22:S22)</f>
        <v/>
      </c>
      <c r="U22" s="21">
        <f>IF(AND(ISNUMBER($B$7),$B$7&gt;=0),F22*$B$7,NA())</f>
        <v/>
      </c>
      <c r="V22" s="21">
        <f>IF(AND(ISNUMBER($B$9),$B$9&gt;=0),G22*$B$9,NA())</f>
        <v/>
      </c>
      <c r="W22" s="21">
        <f>IF(AND(ISNUMBER($B$8),$B$8&gt;=0),H22*$B$8,NA())</f>
        <v/>
      </c>
      <c r="X22" s="21">
        <f>IF(AND(ISNUMBER($B$9),$B$9&gt;=0),I22*$B$9,NA())</f>
        <v/>
      </c>
      <c r="Y22" s="22">
        <f>IF(P22=0,0,M22/P22)</f>
        <v/>
      </c>
      <c r="Z22" s="22">
        <f>IF(P22=0,0,N22/P22)</f>
        <v/>
      </c>
      <c r="AA22" s="22">
        <f>IF(P22=0,0,O22/P22)</f>
        <v/>
      </c>
    </row>
    <row r="23" ht="28" customHeight="1">
      <c r="A23" s="7" t="inlineStr">
        <is>
          <t>BXXX08</t>
        </is>
      </c>
      <c r="B23" s="51" t="inlineStr">
        <is>
          <t>2288931</t>
        </is>
      </c>
      <c r="C23" s="58" t="n">
        <v>46022</v>
      </c>
      <c r="D23" s="65">
        <f>INDEX('Vehicle Register'!$H$7:$H$14,MATCH(SUBSTITUTE(SUBSTITUTE(SUBSTITUTE(B23,"~","~~"),"*","~*"),"?","~?"),'Vehicle Register'!$B$7:$B$14,0))</f>
        <v/>
      </c>
      <c r="E23" s="65">
        <f>INDEX('Vehicle Register'!$I$7:$I$14,MATCH(SUBSTITUTE(SUBSTITUTE(SUBSTITUTE(B23,"~","~~"),"*","~*"),"?","~?"),'Vehicle Register'!$B$7:$B$14,0))</f>
        <v/>
      </c>
      <c r="F23" s="26">
        <f>IF(ISNUMBER(C23),INDEX('Per-Vehicle Operating Time'!$D$24:$D$30,MATCH(SUBSTITUTE(SUBSTITUTE(SUBSTITUTE("record:"&amp;B23&amp;"|"&amp;C23,"~","~~"),"*","~*"),"?","~?"),'Per-Vehicle Operating Time'!$W$24:$W$30,0)),NA())</f>
        <v/>
      </c>
      <c r="G23" s="26">
        <f>IF(ISNUMBER(C23),INDEX('Per-Vehicle Operating Time'!$E$24:$E$30,MATCH(SUBSTITUTE(SUBSTITUTE(SUBSTITUTE("record:"&amp;B23&amp;"|"&amp;C23,"~","~~"),"*","~*"),"?","~?"),'Per-Vehicle Operating Time'!$W$24:$W$30,0)),NA())</f>
        <v/>
      </c>
      <c r="H23" s="26">
        <f>IF(ISNUMBER(C23),INDEX('Per-Vehicle Operating Time'!$F$24:$F$30,MATCH(SUBSTITUTE(SUBSTITUTE(SUBSTITUTE("record:"&amp;B23&amp;"|"&amp;C23,"~","~~"),"*","~*"),"?","~?"),'Per-Vehicle Operating Time'!$W$24:$W$30,0)),NA())</f>
        <v/>
      </c>
      <c r="I23" s="26">
        <f>IF(ISNUMBER(C23),INDEX('Per-Vehicle Operating Time'!$G$24:$G$30,MATCH(SUBSTITUTE(SUBSTITUTE(SUBSTITUTE("record:"&amp;B23&amp;"|"&amp;C23,"~","~~"),"*","~*"),"?","~?"),'Per-Vehicle Operating Time'!$W$24:$W$30,0)),NA())</f>
        <v/>
      </c>
      <c r="J23" s="26">
        <f>IF(ISNUMBER(C23),INDEX('Per-Vehicle Operating Time'!$H$24:$H$30,MATCH(SUBSTITUTE(SUBSTITUTE(SUBSTITUTE("record:"&amp;B23&amp;"|"&amp;C23,"~","~~"),"*","~*"),"?","~?"),'Per-Vehicle Operating Time'!$W$24:$W$30,0)),NA())</f>
        <v/>
      </c>
      <c r="K23" s="28">
        <f>IF(COUNTIFS('FTC by Rate Period &amp; Fuel Type'!$A$33:$A$33,SUBSTITUTE(SUBSTITUTE(SUBSTITUTE(D23,"~","~~"),"*","~*"),"?","~?"),'FTC by Rate Period &amp; Fuel Type'!$B$33:$B$33,C23)=1,SUMIFS('FTC by Rate Period &amp; Fuel Type'!$D$33:$D$33,'FTC by Rate Period &amp; Fuel Type'!$A$33:$A$33,SUBSTITUTE(SUBSTITUTE(SUBSTITUTE(D23,"~","~~"),"*","~*"),"?","~?"),'FTC by Rate Period &amp; Fuel Type'!$B$33:$B$33,C23),NA())</f>
        <v/>
      </c>
      <c r="L23" s="28">
        <f>IF(COUNTIFS('FTC by Rate Period &amp; Fuel Type'!$A$33:$A$33,SUBSTITUTE(SUBSTITUTE(SUBSTITUTE(D23,"~","~~"),"*","~*"),"?","~?"),'FTC by Rate Period &amp; Fuel Type'!$B$33:$B$33,C23)=1,SUMIFS('FTC by Rate Period &amp; Fuel Type'!$E$33:$E$33,'FTC by Rate Period &amp; Fuel Type'!$A$33:$A$33,SUBSTITUTE(SUBSTITUTE(SUBSTITUTE(D23,"~","~~"),"*","~*"),"?","~?"),'FTC by Rate Period &amp; Fuel Type'!$B$33:$B$33,C23),NA())</f>
        <v/>
      </c>
      <c r="M23" s="26">
        <f>IF(AND(ISNUMBER($B$7),$B$7&gt;=0),IF(AND(ISNUMBER($B$9),$B$9&gt;=0),F23*$B$7+G23*$B$9,NA()),NA())</f>
        <v/>
      </c>
      <c r="N23" s="26">
        <f>IF(AND(ISNUMBER($B$8),$B$8&gt;=0),IF(AND(ISNUMBER($B$9),$B$9&gt;=0),H23*$B$8+I23*$B$9,NA()),NA())</f>
        <v/>
      </c>
      <c r="O23" s="26">
        <f>IF(AND(ISNUMBER($B$10),$B$10&gt;=0),J23*$B$10,NA())</f>
        <v/>
      </c>
      <c r="P23" s="26">
        <f>SUM(M23:O23)</f>
        <v/>
      </c>
      <c r="Q23" s="29">
        <f>IF(E23="Yes",M23*K23/100,IF(E23="No",0,NA()))</f>
        <v/>
      </c>
      <c r="R23" s="29">
        <f>N23*L23/100</f>
        <v/>
      </c>
      <c r="S23" s="29">
        <f>O23*L23/100</f>
        <v/>
      </c>
      <c r="T23" s="29">
        <f>SUM(Q23:S23)</f>
        <v/>
      </c>
      <c r="U23" s="26">
        <f>IF(AND(ISNUMBER($B$7),$B$7&gt;=0),F23*$B$7,NA())</f>
        <v/>
      </c>
      <c r="V23" s="26">
        <f>IF(AND(ISNUMBER($B$9),$B$9&gt;=0),G23*$B$9,NA())</f>
        <v/>
      </c>
      <c r="W23" s="26">
        <f>IF(AND(ISNUMBER($B$8),$B$8&gt;=0),H23*$B$8,NA())</f>
        <v/>
      </c>
      <c r="X23" s="26">
        <f>IF(AND(ISNUMBER($B$9),$B$9&gt;=0),I23*$B$9,NA())</f>
        <v/>
      </c>
      <c r="Y23" s="27">
        <f>IF(P23=0,0,M23/P23)</f>
        <v/>
      </c>
      <c r="Z23" s="27">
        <f>IF(P23=0,0,N23/P23)</f>
        <v/>
      </c>
      <c r="AA23" s="27">
        <f>IF(P23=0,0,O23/P23)</f>
        <v/>
      </c>
    </row>
    <row r="24" ht="28" customHeight="1">
      <c r="A24" s="5" t="inlineStr">
        <is>
          <t>BXXXX9</t>
        </is>
      </c>
      <c r="B24" s="49" t="inlineStr">
        <is>
          <t>2330875</t>
        </is>
      </c>
      <c r="C24" s="39" t="n">
        <v>46022</v>
      </c>
      <c r="D24" s="64">
        <f>INDEX('Vehicle Register'!$H$7:$H$14,MATCH(SUBSTITUTE(SUBSTITUTE(SUBSTITUTE(B24,"~","~~"),"*","~*"),"?","~?"),'Vehicle Register'!$B$7:$B$14,0))</f>
        <v/>
      </c>
      <c r="E24" s="64">
        <f>INDEX('Vehicle Register'!$I$7:$I$14,MATCH(SUBSTITUTE(SUBSTITUTE(SUBSTITUTE(B24,"~","~~"),"*","~*"),"?","~?"),'Vehicle Register'!$B$7:$B$14,0))</f>
        <v/>
      </c>
      <c r="F24" s="21">
        <f>IF(ISNUMBER(C24),INDEX('Per-Vehicle Operating Time'!$D$24:$D$30,MATCH(SUBSTITUTE(SUBSTITUTE(SUBSTITUTE("record:"&amp;B24&amp;"|"&amp;C24,"~","~~"),"*","~*"),"?","~?"),'Per-Vehicle Operating Time'!$W$24:$W$30,0)),NA())</f>
        <v/>
      </c>
      <c r="G24" s="21">
        <f>IF(ISNUMBER(C24),INDEX('Per-Vehicle Operating Time'!$E$24:$E$30,MATCH(SUBSTITUTE(SUBSTITUTE(SUBSTITUTE("record:"&amp;B24&amp;"|"&amp;C24,"~","~~"),"*","~*"),"?","~?"),'Per-Vehicle Operating Time'!$W$24:$W$30,0)),NA())</f>
        <v/>
      </c>
      <c r="H24" s="21">
        <f>IF(ISNUMBER(C24),INDEX('Per-Vehicle Operating Time'!$F$24:$F$30,MATCH(SUBSTITUTE(SUBSTITUTE(SUBSTITUTE("record:"&amp;B24&amp;"|"&amp;C24,"~","~~"),"*","~*"),"?","~?"),'Per-Vehicle Operating Time'!$W$24:$W$30,0)),NA())</f>
        <v/>
      </c>
      <c r="I24" s="21">
        <f>IF(ISNUMBER(C24),INDEX('Per-Vehicle Operating Time'!$G$24:$G$30,MATCH(SUBSTITUTE(SUBSTITUTE(SUBSTITUTE("record:"&amp;B24&amp;"|"&amp;C24,"~","~~"),"*","~*"),"?","~?"),'Per-Vehicle Operating Time'!$W$24:$W$30,0)),NA())</f>
        <v/>
      </c>
      <c r="J24" s="21">
        <f>IF(ISNUMBER(C24),INDEX('Per-Vehicle Operating Time'!$H$24:$H$30,MATCH(SUBSTITUTE(SUBSTITUTE(SUBSTITUTE("record:"&amp;B24&amp;"|"&amp;C24,"~","~~"),"*","~*"),"?","~?"),'Per-Vehicle Operating Time'!$W$24:$W$30,0)),NA())</f>
        <v/>
      </c>
      <c r="K24" s="23">
        <f>IF(COUNTIFS('FTC by Rate Period &amp; Fuel Type'!$A$33:$A$33,SUBSTITUTE(SUBSTITUTE(SUBSTITUTE(D24,"~","~~"),"*","~*"),"?","~?"),'FTC by Rate Period &amp; Fuel Type'!$B$33:$B$33,C24)=1,SUMIFS('FTC by Rate Period &amp; Fuel Type'!$D$33:$D$33,'FTC by Rate Period &amp; Fuel Type'!$A$33:$A$33,SUBSTITUTE(SUBSTITUTE(SUBSTITUTE(D24,"~","~~"),"*","~*"),"?","~?"),'FTC by Rate Period &amp; Fuel Type'!$B$33:$B$33,C24),NA())</f>
        <v/>
      </c>
      <c r="L24" s="23">
        <f>IF(COUNTIFS('FTC by Rate Period &amp; Fuel Type'!$A$33:$A$33,SUBSTITUTE(SUBSTITUTE(SUBSTITUTE(D24,"~","~~"),"*","~*"),"?","~?"),'FTC by Rate Period &amp; Fuel Type'!$B$33:$B$33,C24)=1,SUMIFS('FTC by Rate Period &amp; Fuel Type'!$E$33:$E$33,'FTC by Rate Period &amp; Fuel Type'!$A$33:$A$33,SUBSTITUTE(SUBSTITUTE(SUBSTITUTE(D24,"~","~~"),"*","~*"),"?","~?"),'FTC by Rate Period &amp; Fuel Type'!$B$33:$B$33,C24),NA())</f>
        <v/>
      </c>
      <c r="M24" s="21">
        <f>IF(AND(ISNUMBER($B$7),$B$7&gt;=0),IF(AND(ISNUMBER($B$9),$B$9&gt;=0),F24*$B$7+G24*$B$9,NA()),NA())</f>
        <v/>
      </c>
      <c r="N24" s="21">
        <f>IF(AND(ISNUMBER($B$8),$B$8&gt;=0),IF(AND(ISNUMBER($B$9),$B$9&gt;=0),H24*$B$8+I24*$B$9,NA()),NA())</f>
        <v/>
      </c>
      <c r="O24" s="21">
        <f>IF(AND(ISNUMBER($B$10),$B$10&gt;=0),J24*$B$10,NA())</f>
        <v/>
      </c>
      <c r="P24" s="21">
        <f>SUM(M24:O24)</f>
        <v/>
      </c>
      <c r="Q24" s="24">
        <f>IF(E24="Yes",M24*K24/100,IF(E24="No",0,NA()))</f>
        <v/>
      </c>
      <c r="R24" s="24">
        <f>N24*L24/100</f>
        <v/>
      </c>
      <c r="S24" s="24">
        <f>O24*L24/100</f>
        <v/>
      </c>
      <c r="T24" s="24">
        <f>SUM(Q24:S24)</f>
        <v/>
      </c>
      <c r="U24" s="21">
        <f>IF(AND(ISNUMBER($B$7),$B$7&gt;=0),F24*$B$7,NA())</f>
        <v/>
      </c>
      <c r="V24" s="21">
        <f>IF(AND(ISNUMBER($B$9),$B$9&gt;=0),G24*$B$9,NA())</f>
        <v/>
      </c>
      <c r="W24" s="21">
        <f>IF(AND(ISNUMBER($B$8),$B$8&gt;=0),H24*$B$8,NA())</f>
        <v/>
      </c>
      <c r="X24" s="21">
        <f>IF(AND(ISNUMBER($B$9),$B$9&gt;=0),I24*$B$9,NA())</f>
        <v/>
      </c>
      <c r="Y24" s="22">
        <f>IF(P24=0,0,M24/P24)</f>
        <v/>
      </c>
      <c r="Z24" s="22">
        <f>IF(P24=0,0,N24/P24)</f>
        <v/>
      </c>
      <c r="AA24" s="22">
        <f>IF(P24=0,0,O24/P24)</f>
        <v/>
      </c>
    </row>
    <row r="26" ht="30" customHeight="1">
      <c r="A26" s="31" t="inlineStr">
        <is>
          <t>Scenario total</t>
        </is>
      </c>
      <c r="B26" s="55" t="n"/>
      <c r="C26" s="66" t="n"/>
      <c r="D26" s="31" t="n"/>
      <c r="E26" s="31" t="n"/>
      <c r="F26" s="32">
        <f>SUM(F18:F24)</f>
        <v/>
      </c>
      <c r="G26" s="32">
        <f>SUM(G18:G24)</f>
        <v/>
      </c>
      <c r="H26" s="32">
        <f>SUM(H18:H24)</f>
        <v/>
      </c>
      <c r="I26" s="32">
        <f>SUM(I18:I24)</f>
        <v/>
      </c>
      <c r="J26" s="32">
        <f>SUM(J18:J24)</f>
        <v/>
      </c>
      <c r="K26" s="34" t="n"/>
      <c r="L26" s="34" t="n"/>
      <c r="M26" s="32">
        <f>SUM(M18:M24)</f>
        <v/>
      </c>
      <c r="N26" s="32">
        <f>SUM(N18:N24)</f>
        <v/>
      </c>
      <c r="O26" s="32">
        <f>SUM(O18:O24)</f>
        <v/>
      </c>
      <c r="P26" s="32">
        <f>SUM(P18:P24)</f>
        <v/>
      </c>
      <c r="Q26" s="35">
        <f>SUM(Q18:Q24)</f>
        <v/>
      </c>
      <c r="R26" s="35">
        <f>SUM(R18:R24)</f>
        <v/>
      </c>
      <c r="S26" s="35">
        <f>SUM(S18:S24)</f>
        <v/>
      </c>
      <c r="T26" s="35">
        <f>SUM(T18:T24)</f>
        <v/>
      </c>
      <c r="U26" s="32">
        <f>SUM(U18:U24)</f>
        <v/>
      </c>
      <c r="V26" s="32">
        <f>SUM(V18:V24)</f>
        <v/>
      </c>
      <c r="W26" s="32">
        <f>SUM(W18:W24)</f>
        <v/>
      </c>
      <c r="X26" s="32">
        <f>SUM(X18:X24)</f>
        <v/>
      </c>
      <c r="Y26" s="33">
        <f>IF(P26=0,0,M26/P26)</f>
        <v/>
      </c>
      <c r="Z26" s="33">
        <f>IF(P26=0,0,N26/P26)</f>
        <v/>
      </c>
      <c r="AA26" s="33">
        <f>IF(P26=0,0,O26/P26)</f>
        <v/>
      </c>
    </row>
    <row r="28" ht="36" customHeight="1">
      <c r="A28" s="8" t="inlineStr">
        <is>
          <t>Auxiliary time is concurrent; its fuel is calculated separately. The operating-time sheet contains the monthly driving and idling inputs. Scenario totals include all rows, including filtered vehicles.</t>
        </is>
      </c>
    </row>
  </sheetData>
  <mergeCells count="8">
    <mergeCell ref="A12:H12"/>
    <mergeCell ref="A2:F2"/>
    <mergeCell ref="A1:F1"/>
    <mergeCell ref="A5:F5"/>
    <mergeCell ref="A16:AA16"/>
    <mergeCell ref="A14:H14"/>
    <mergeCell ref="A3:F3"/>
    <mergeCell ref="A28:J28"/>
  </mergeCells>
  <dataValidations count="4">
    <dataValidation sqref="B7" showDropDown="0" showInputMessage="0" showErrorMessage="1" allowBlank="0" errorTitle="Enter zero or a positive number" error="Fuel and fuel burn rate inputs must be numeric and cannot be negative." type="decimal" operator="greaterThanOrEqual">
      <formula1>0</formula1>
    </dataValidation>
    <dataValidation sqref="B8" showDropDown="0" showInputMessage="0" showErrorMessage="1" allowBlank="0" errorTitle="Enter zero or a positive number" error="Fuel and fuel burn rate inputs must be numeric and cannot be negative." type="decimal" operator="greaterThanOrEqual">
      <formula1>0</formula1>
    </dataValidation>
    <dataValidation sqref="B9" showDropDown="0" showInputMessage="0" showErrorMessage="1" allowBlank="0" errorTitle="Enter zero or a positive number" error="Fuel and fuel burn rate inputs must be numeric and cannot be negative." type="decimal" operator="greaterThanOrEqual">
      <formula1>0</formula1>
    </dataValidation>
    <dataValidation sqref="B10" showDropDown="0" showInputMessage="0" showErrorMessage="1" allowBlank="0" errorTitle="Enter zero or a positive number" error="Fuel and fuel burn rate inputs must be numeric and cannot be negative." type="decimal" operator="greaterThanOrEqual">
      <formula1>0</formula1>
    </dataValidation>
  </dataValidations>
  <pageMargins left="0.3" right="0.3" top="0.4" bottom="0.4" header="0.5" footer="0.5"/>
  <pageSetup orientation="landscape" paperSize="9" fitToHeight="0" fitToWidth="1"/>
  <headerFooter>
    <oddHeader/>
    <oddFooter>&amp;LNuonic - Fuel Tax Credit Report&amp;RPage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Nuonic Pty Ltd</dc:creator>
  <dc:title>Fuel Tax Credit Report</dc:title>
  <dcterms:created xsi:type="dcterms:W3CDTF">2026-10-30T00:23:44Z</dcterms:created>
  <dcterms:modified xsi:type="dcterms:W3CDTF">2026-10-30T00:23:45Z</dcterms:modified>
</cp:coreProperties>
</file>